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5 Céline Arsenault\Budget 2020\"/>
    </mc:Choice>
  </mc:AlternateContent>
  <xr:revisionPtr revIDLastSave="0" documentId="8_{E9FB69D3-31E5-4419-9615-95C5C296BEE0}" xr6:coauthVersionLast="45" xr6:coauthVersionMax="45" xr10:uidLastSave="{00000000-0000-0000-0000-000000000000}"/>
  <bookViews>
    <workbookView xWindow="-120" yWindow="-120" windowWidth="19440" windowHeight="11640" xr2:uid="{7CB50168-576C-430E-BE5E-655032DA57DE}"/>
  </bookViews>
  <sheets>
    <sheet name="Présentat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1" l="1"/>
  <c r="E94" i="1"/>
  <c r="I80" i="1"/>
  <c r="I81" i="1" s="1"/>
  <c r="G80" i="1"/>
  <c r="G81" i="1" s="1"/>
  <c r="E80" i="1"/>
  <c r="E81" i="1" s="1"/>
  <c r="G76" i="1"/>
  <c r="I69" i="1"/>
  <c r="I76" i="1" s="1"/>
  <c r="G69" i="1"/>
  <c r="E69" i="1"/>
  <c r="E76" i="1" s="1"/>
  <c r="I66" i="1"/>
  <c r="G66" i="1"/>
  <c r="E66" i="1"/>
  <c r="I52" i="1"/>
  <c r="I55" i="1" s="1"/>
  <c r="E52" i="1"/>
  <c r="G49" i="1"/>
  <c r="E49" i="1"/>
  <c r="G48" i="1"/>
  <c r="G55" i="1" s="1"/>
  <c r="E48" i="1"/>
  <c r="I44" i="1"/>
  <c r="G44" i="1"/>
  <c r="E44" i="1"/>
  <c r="I36" i="1"/>
  <c r="G36" i="1"/>
  <c r="E36" i="1"/>
  <c r="I30" i="1"/>
  <c r="G30" i="1"/>
  <c r="E30" i="1"/>
  <c r="I16" i="1"/>
  <c r="I12" i="1" s="1"/>
  <c r="I19" i="1" s="1"/>
  <c r="G16" i="1"/>
  <c r="E16" i="1"/>
  <c r="E19" i="1" s="1"/>
  <c r="G12" i="1"/>
  <c r="E12" i="1"/>
  <c r="G9" i="1"/>
  <c r="G19" i="1" s="1"/>
  <c r="E55" i="1" l="1"/>
  <c r="E83" i="1"/>
  <c r="E85" i="1"/>
  <c r="E102" i="1" s="1"/>
  <c r="J76" i="1"/>
  <c r="I83" i="1"/>
  <c r="J66" i="1"/>
  <c r="J81" i="1"/>
  <c r="G85" i="1"/>
  <c r="G102" i="1" s="1"/>
  <c r="G83" i="1"/>
  <c r="J36" i="1"/>
  <c r="J55" i="1"/>
  <c r="I85" i="1"/>
  <c r="I102" i="1" s="1"/>
  <c r="J90" i="1"/>
  <c r="J91" i="1"/>
  <c r="J94" i="1"/>
  <c r="J44" i="1"/>
  <c r="J30" i="1"/>
</calcChain>
</file>

<file path=xl/sharedStrings.xml><?xml version="1.0" encoding="utf-8"?>
<sst xmlns="http://schemas.openxmlformats.org/spreadsheetml/2006/main" count="87" uniqueCount="80">
  <si>
    <t>MUNICIPALITÉ D'ASCOT CORNER</t>
  </si>
  <si>
    <t xml:space="preserve"> BUDGET 2020</t>
  </si>
  <si>
    <t>ESTIMATIONS</t>
  </si>
  <si>
    <t>BUDGET</t>
  </si>
  <si>
    <t>% / Rev.</t>
  </si>
  <si>
    <t>Total</t>
  </si>
  <si>
    <t>RECETTES</t>
  </si>
  <si>
    <t xml:space="preserve">RECETTES DE SOURCES LOCALES </t>
  </si>
  <si>
    <t>Taxes foncières</t>
  </si>
  <si>
    <t>Taxes services municipaux</t>
  </si>
  <si>
    <t>Paiements tenant lieu des taxes</t>
  </si>
  <si>
    <t xml:space="preserve">Autres recettes de sources locales </t>
  </si>
  <si>
    <t>TRANSFERTS</t>
  </si>
  <si>
    <t>Transferts inconditionnels</t>
  </si>
  <si>
    <t>Transfert conditionnels</t>
  </si>
  <si>
    <t>Subvention Taxes d'accise et PIQM</t>
  </si>
  <si>
    <t>TOTAL DES RECETTES</t>
  </si>
  <si>
    <t>DÉPENSES</t>
  </si>
  <si>
    <t>ADMINISTRATION GÉNÉRALE</t>
  </si>
  <si>
    <t>Legislation</t>
  </si>
  <si>
    <t>Gestion Finanicère et administrative</t>
  </si>
  <si>
    <t>Greffe</t>
  </si>
  <si>
    <t>Évaluation</t>
  </si>
  <si>
    <t>Gestion du personnel</t>
  </si>
  <si>
    <t>Autres</t>
  </si>
  <si>
    <t>TOTAL</t>
  </si>
  <si>
    <t>SÉCURITÉ PUBLIQUE</t>
  </si>
  <si>
    <t>Service de police</t>
  </si>
  <si>
    <t>Protection contre l'incendie</t>
  </si>
  <si>
    <t>Garde d'animaux et sécurité</t>
  </si>
  <si>
    <t>TRANSPORT</t>
  </si>
  <si>
    <t>Voirie Municipale</t>
  </si>
  <si>
    <t>Enlevement de la neige</t>
  </si>
  <si>
    <t>Éclairage des rues</t>
  </si>
  <si>
    <t>Circulation</t>
  </si>
  <si>
    <t>Transport adapté</t>
  </si>
  <si>
    <t>HYGIÈNE DU MILIEU</t>
  </si>
  <si>
    <t>Aqueduc</t>
  </si>
  <si>
    <t>Traitement des eaux usées (usine)</t>
  </si>
  <si>
    <t>Traitement des eaux usées (étangs)</t>
  </si>
  <si>
    <t>Réseau d'égouts</t>
  </si>
  <si>
    <t>Enlevement et destruction des ordures</t>
  </si>
  <si>
    <t>Récupération et compostage</t>
  </si>
  <si>
    <t>Vidange des fosses septiques</t>
  </si>
  <si>
    <t>Environnement et cours d'eau</t>
  </si>
  <si>
    <t xml:space="preserve">TOTAL </t>
  </si>
  <si>
    <t>URBANISME ET MISE EN VALEUR DU</t>
  </si>
  <si>
    <t>TERRITOIRE</t>
  </si>
  <si>
    <t>Urbanisme et zonage</t>
  </si>
  <si>
    <t>Développement économique</t>
  </si>
  <si>
    <t>Participation à l' OMH</t>
  </si>
  <si>
    <t>Santé, bien être et autres</t>
  </si>
  <si>
    <t>LOISIRS ET CULTURE</t>
  </si>
  <si>
    <t>Loisirs</t>
  </si>
  <si>
    <t>Centre communautaire</t>
  </si>
  <si>
    <t>Patinoires</t>
  </si>
  <si>
    <t xml:space="preserve"> </t>
  </si>
  <si>
    <t>Piscine</t>
  </si>
  <si>
    <t>Parcs et terrains de jeux</t>
  </si>
  <si>
    <t>Service d'animation estivale</t>
  </si>
  <si>
    <t>Bibliothèque</t>
  </si>
  <si>
    <t xml:space="preserve">FRAIS DE FINANCEMENT </t>
  </si>
  <si>
    <t>Frais bancaire</t>
  </si>
  <si>
    <t xml:space="preserve">Frais de financement </t>
  </si>
  <si>
    <t>TOTAL DES DÉPENSES</t>
  </si>
  <si>
    <t>SURPLUS / (DÉFICIT) DE L'EXERCICE</t>
  </si>
  <si>
    <t>IMMOBILISATIONS</t>
  </si>
  <si>
    <t>Financement</t>
  </si>
  <si>
    <t>Remboursement de la dette à long terme</t>
  </si>
  <si>
    <t>Remboursement du Fonds de roulement</t>
  </si>
  <si>
    <t>Affections</t>
  </si>
  <si>
    <t>Activités d'investissement</t>
  </si>
  <si>
    <t>Excédant de fonctionnement affecté</t>
  </si>
  <si>
    <t>Surplus accumulé non-affecté</t>
  </si>
  <si>
    <t>Surplus accumulé affecté</t>
  </si>
  <si>
    <t>Fonds réservés</t>
  </si>
  <si>
    <t>Règlement d'emprunt</t>
  </si>
  <si>
    <t>Subvention gouvernemental</t>
  </si>
  <si>
    <t>SURPLUS / (DÉFICIT) DE FONCTIONNEMENT</t>
  </si>
  <si>
    <t xml:space="preserve">DE L'EXERCICE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</si>
</sst>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\ [$$-C0C]_);\(#,##0\ [$$-C0C]\)"/>
  </numFmts>
  <fonts count="11" x14ac:knownFonts="1">
    <font>
      <sz val="10"/>
      <color indexed="8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7.5"/>
      <color rgb="FFFF0000"/>
      <name val="Arial"/>
      <family val="2"/>
    </font>
    <font>
      <b/>
      <sz val="12"/>
      <name val="Arial"/>
      <family val="2"/>
    </font>
    <font>
      <i/>
      <sz val="12"/>
      <color indexed="18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65" fontId="0" fillId="0" borderId="0" xfId="1" applyNumberFormat="1" applyFont="1"/>
    <xf numFmtId="165" fontId="7" fillId="0" borderId="0" xfId="1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165" fontId="0" fillId="0" borderId="0" xfId="0" applyNumberFormat="1"/>
    <xf numFmtId="165" fontId="2" fillId="0" borderId="1" xfId="1" applyNumberFormat="1" applyFont="1" applyBorder="1"/>
    <xf numFmtId="165" fontId="9" fillId="0" borderId="0" xfId="1" applyNumberFormat="1" applyFont="1"/>
    <xf numFmtId="165" fontId="0" fillId="0" borderId="1" xfId="1" applyNumberFormat="1" applyFont="1" applyBorder="1"/>
    <xf numFmtId="0" fontId="2" fillId="0" borderId="0" xfId="0" applyFont="1"/>
    <xf numFmtId="165" fontId="2" fillId="0" borderId="0" xfId="1" applyNumberFormat="1" applyFont="1"/>
    <xf numFmtId="10" fontId="2" fillId="0" borderId="0" xfId="0" applyNumberFormat="1" applyFont="1" applyAlignment="1">
      <alignment horizontal="center"/>
    </xf>
    <xf numFmtId="165" fontId="7" fillId="0" borderId="1" xfId="1" applyNumberFormat="1" applyFont="1" applyBorder="1"/>
    <xf numFmtId="165" fontId="2" fillId="0" borderId="2" xfId="1" applyNumberFormat="1" applyFont="1" applyBorder="1"/>
    <xf numFmtId="165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165" fontId="2" fillId="0" borderId="3" xfId="1" applyNumberFormat="1" applyFont="1" applyBorder="1"/>
    <xf numFmtId="0" fontId="4" fillId="0" borderId="0" xfId="0" applyFont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9B12-2712-4079-B54E-01415778DCD0}">
  <dimension ref="A1:J103"/>
  <sheetViews>
    <sheetView tabSelected="1" topLeftCell="A34" workbookViewId="0">
      <selection activeCell="O103" sqref="O103"/>
    </sheetView>
  </sheetViews>
  <sheetFormatPr baseColWidth="10" defaultRowHeight="12.75" x14ac:dyDescent="0.2"/>
  <cols>
    <col min="1" max="1" width="11.5703125" customWidth="1"/>
    <col min="4" max="4" width="11.28515625" customWidth="1"/>
    <col min="5" max="5" width="14.7109375" customWidth="1"/>
    <col min="6" max="6" width="2.5703125" customWidth="1"/>
    <col min="7" max="7" width="16.7109375" customWidth="1"/>
    <col min="8" max="8" width="2.140625" customWidth="1"/>
    <col min="9" max="9" width="13.140625" customWidth="1"/>
    <col min="10" max="10" width="9.42578125" style="3" customWidth="1"/>
    <col min="257" max="257" width="11.5703125" customWidth="1"/>
    <col min="260" max="260" width="11.28515625" customWidth="1"/>
    <col min="261" max="261" width="14.7109375" customWidth="1"/>
    <col min="262" max="262" width="2.5703125" customWidth="1"/>
    <col min="263" max="263" width="16.7109375" customWidth="1"/>
    <col min="264" max="264" width="2.140625" customWidth="1"/>
    <col min="265" max="265" width="13.140625" customWidth="1"/>
    <col min="266" max="266" width="9.42578125" customWidth="1"/>
    <col min="513" max="513" width="11.5703125" customWidth="1"/>
    <col min="516" max="516" width="11.28515625" customWidth="1"/>
    <col min="517" max="517" width="14.7109375" customWidth="1"/>
    <col min="518" max="518" width="2.5703125" customWidth="1"/>
    <col min="519" max="519" width="16.7109375" customWidth="1"/>
    <col min="520" max="520" width="2.140625" customWidth="1"/>
    <col min="521" max="521" width="13.140625" customWidth="1"/>
    <col min="522" max="522" width="9.42578125" customWidth="1"/>
    <col min="769" max="769" width="11.5703125" customWidth="1"/>
    <col min="772" max="772" width="11.28515625" customWidth="1"/>
    <col min="773" max="773" width="14.7109375" customWidth="1"/>
    <col min="774" max="774" width="2.5703125" customWidth="1"/>
    <col min="775" max="775" width="16.7109375" customWidth="1"/>
    <col min="776" max="776" width="2.140625" customWidth="1"/>
    <col min="777" max="777" width="13.140625" customWidth="1"/>
    <col min="778" max="778" width="9.42578125" customWidth="1"/>
    <col min="1025" max="1025" width="11.5703125" customWidth="1"/>
    <col min="1028" max="1028" width="11.28515625" customWidth="1"/>
    <col min="1029" max="1029" width="14.7109375" customWidth="1"/>
    <col min="1030" max="1030" width="2.5703125" customWidth="1"/>
    <col min="1031" max="1031" width="16.7109375" customWidth="1"/>
    <col min="1032" max="1032" width="2.140625" customWidth="1"/>
    <col min="1033" max="1033" width="13.140625" customWidth="1"/>
    <col min="1034" max="1034" width="9.42578125" customWidth="1"/>
    <col min="1281" max="1281" width="11.5703125" customWidth="1"/>
    <col min="1284" max="1284" width="11.28515625" customWidth="1"/>
    <col min="1285" max="1285" width="14.7109375" customWidth="1"/>
    <col min="1286" max="1286" width="2.5703125" customWidth="1"/>
    <col min="1287" max="1287" width="16.7109375" customWidth="1"/>
    <col min="1288" max="1288" width="2.140625" customWidth="1"/>
    <col min="1289" max="1289" width="13.140625" customWidth="1"/>
    <col min="1290" max="1290" width="9.42578125" customWidth="1"/>
    <col min="1537" max="1537" width="11.5703125" customWidth="1"/>
    <col min="1540" max="1540" width="11.28515625" customWidth="1"/>
    <col min="1541" max="1541" width="14.7109375" customWidth="1"/>
    <col min="1542" max="1542" width="2.5703125" customWidth="1"/>
    <col min="1543" max="1543" width="16.7109375" customWidth="1"/>
    <col min="1544" max="1544" width="2.140625" customWidth="1"/>
    <col min="1545" max="1545" width="13.140625" customWidth="1"/>
    <col min="1546" max="1546" width="9.42578125" customWidth="1"/>
    <col min="1793" max="1793" width="11.5703125" customWidth="1"/>
    <col min="1796" max="1796" width="11.28515625" customWidth="1"/>
    <col min="1797" max="1797" width="14.7109375" customWidth="1"/>
    <col min="1798" max="1798" width="2.5703125" customWidth="1"/>
    <col min="1799" max="1799" width="16.7109375" customWidth="1"/>
    <col min="1800" max="1800" width="2.140625" customWidth="1"/>
    <col min="1801" max="1801" width="13.140625" customWidth="1"/>
    <col min="1802" max="1802" width="9.42578125" customWidth="1"/>
    <col min="2049" max="2049" width="11.5703125" customWidth="1"/>
    <col min="2052" max="2052" width="11.28515625" customWidth="1"/>
    <col min="2053" max="2053" width="14.7109375" customWidth="1"/>
    <col min="2054" max="2054" width="2.5703125" customWidth="1"/>
    <col min="2055" max="2055" width="16.7109375" customWidth="1"/>
    <col min="2056" max="2056" width="2.140625" customWidth="1"/>
    <col min="2057" max="2057" width="13.140625" customWidth="1"/>
    <col min="2058" max="2058" width="9.42578125" customWidth="1"/>
    <col min="2305" max="2305" width="11.5703125" customWidth="1"/>
    <col min="2308" max="2308" width="11.28515625" customWidth="1"/>
    <col min="2309" max="2309" width="14.7109375" customWidth="1"/>
    <col min="2310" max="2310" width="2.5703125" customWidth="1"/>
    <col min="2311" max="2311" width="16.7109375" customWidth="1"/>
    <col min="2312" max="2312" width="2.140625" customWidth="1"/>
    <col min="2313" max="2313" width="13.140625" customWidth="1"/>
    <col min="2314" max="2314" width="9.42578125" customWidth="1"/>
    <col min="2561" max="2561" width="11.5703125" customWidth="1"/>
    <col min="2564" max="2564" width="11.28515625" customWidth="1"/>
    <col min="2565" max="2565" width="14.7109375" customWidth="1"/>
    <col min="2566" max="2566" width="2.5703125" customWidth="1"/>
    <col min="2567" max="2567" width="16.7109375" customWidth="1"/>
    <col min="2568" max="2568" width="2.140625" customWidth="1"/>
    <col min="2569" max="2569" width="13.140625" customWidth="1"/>
    <col min="2570" max="2570" width="9.42578125" customWidth="1"/>
    <col min="2817" max="2817" width="11.5703125" customWidth="1"/>
    <col min="2820" max="2820" width="11.28515625" customWidth="1"/>
    <col min="2821" max="2821" width="14.7109375" customWidth="1"/>
    <col min="2822" max="2822" width="2.5703125" customWidth="1"/>
    <col min="2823" max="2823" width="16.7109375" customWidth="1"/>
    <col min="2824" max="2824" width="2.140625" customWidth="1"/>
    <col min="2825" max="2825" width="13.140625" customWidth="1"/>
    <col min="2826" max="2826" width="9.42578125" customWidth="1"/>
    <col min="3073" max="3073" width="11.5703125" customWidth="1"/>
    <col min="3076" max="3076" width="11.28515625" customWidth="1"/>
    <col min="3077" max="3077" width="14.7109375" customWidth="1"/>
    <col min="3078" max="3078" width="2.5703125" customWidth="1"/>
    <col min="3079" max="3079" width="16.7109375" customWidth="1"/>
    <col min="3080" max="3080" width="2.140625" customWidth="1"/>
    <col min="3081" max="3081" width="13.140625" customWidth="1"/>
    <col min="3082" max="3082" width="9.42578125" customWidth="1"/>
    <col min="3329" max="3329" width="11.5703125" customWidth="1"/>
    <col min="3332" max="3332" width="11.28515625" customWidth="1"/>
    <col min="3333" max="3333" width="14.7109375" customWidth="1"/>
    <col min="3334" max="3334" width="2.5703125" customWidth="1"/>
    <col min="3335" max="3335" width="16.7109375" customWidth="1"/>
    <col min="3336" max="3336" width="2.140625" customWidth="1"/>
    <col min="3337" max="3337" width="13.140625" customWidth="1"/>
    <col min="3338" max="3338" width="9.42578125" customWidth="1"/>
    <col min="3585" max="3585" width="11.5703125" customWidth="1"/>
    <col min="3588" max="3588" width="11.28515625" customWidth="1"/>
    <col min="3589" max="3589" width="14.7109375" customWidth="1"/>
    <col min="3590" max="3590" width="2.5703125" customWidth="1"/>
    <col min="3591" max="3591" width="16.7109375" customWidth="1"/>
    <col min="3592" max="3592" width="2.140625" customWidth="1"/>
    <col min="3593" max="3593" width="13.140625" customWidth="1"/>
    <col min="3594" max="3594" width="9.42578125" customWidth="1"/>
    <col min="3841" max="3841" width="11.5703125" customWidth="1"/>
    <col min="3844" max="3844" width="11.28515625" customWidth="1"/>
    <col min="3845" max="3845" width="14.7109375" customWidth="1"/>
    <col min="3846" max="3846" width="2.5703125" customWidth="1"/>
    <col min="3847" max="3847" width="16.7109375" customWidth="1"/>
    <col min="3848" max="3848" width="2.140625" customWidth="1"/>
    <col min="3849" max="3849" width="13.140625" customWidth="1"/>
    <col min="3850" max="3850" width="9.42578125" customWidth="1"/>
    <col min="4097" max="4097" width="11.5703125" customWidth="1"/>
    <col min="4100" max="4100" width="11.28515625" customWidth="1"/>
    <col min="4101" max="4101" width="14.7109375" customWidth="1"/>
    <col min="4102" max="4102" width="2.5703125" customWidth="1"/>
    <col min="4103" max="4103" width="16.7109375" customWidth="1"/>
    <col min="4104" max="4104" width="2.140625" customWidth="1"/>
    <col min="4105" max="4105" width="13.140625" customWidth="1"/>
    <col min="4106" max="4106" width="9.42578125" customWidth="1"/>
    <col min="4353" max="4353" width="11.5703125" customWidth="1"/>
    <col min="4356" max="4356" width="11.28515625" customWidth="1"/>
    <col min="4357" max="4357" width="14.7109375" customWidth="1"/>
    <col min="4358" max="4358" width="2.5703125" customWidth="1"/>
    <col min="4359" max="4359" width="16.7109375" customWidth="1"/>
    <col min="4360" max="4360" width="2.140625" customWidth="1"/>
    <col min="4361" max="4361" width="13.140625" customWidth="1"/>
    <col min="4362" max="4362" width="9.42578125" customWidth="1"/>
    <col min="4609" max="4609" width="11.5703125" customWidth="1"/>
    <col min="4612" max="4612" width="11.28515625" customWidth="1"/>
    <col min="4613" max="4613" width="14.7109375" customWidth="1"/>
    <col min="4614" max="4614" width="2.5703125" customWidth="1"/>
    <col min="4615" max="4615" width="16.7109375" customWidth="1"/>
    <col min="4616" max="4616" width="2.140625" customWidth="1"/>
    <col min="4617" max="4617" width="13.140625" customWidth="1"/>
    <col min="4618" max="4618" width="9.42578125" customWidth="1"/>
    <col min="4865" max="4865" width="11.5703125" customWidth="1"/>
    <col min="4868" max="4868" width="11.28515625" customWidth="1"/>
    <col min="4869" max="4869" width="14.7109375" customWidth="1"/>
    <col min="4870" max="4870" width="2.5703125" customWidth="1"/>
    <col min="4871" max="4871" width="16.7109375" customWidth="1"/>
    <col min="4872" max="4872" width="2.140625" customWidth="1"/>
    <col min="4873" max="4873" width="13.140625" customWidth="1"/>
    <col min="4874" max="4874" width="9.42578125" customWidth="1"/>
    <col min="5121" max="5121" width="11.5703125" customWidth="1"/>
    <col min="5124" max="5124" width="11.28515625" customWidth="1"/>
    <col min="5125" max="5125" width="14.7109375" customWidth="1"/>
    <col min="5126" max="5126" width="2.5703125" customWidth="1"/>
    <col min="5127" max="5127" width="16.7109375" customWidth="1"/>
    <col min="5128" max="5128" width="2.140625" customWidth="1"/>
    <col min="5129" max="5129" width="13.140625" customWidth="1"/>
    <col min="5130" max="5130" width="9.42578125" customWidth="1"/>
    <col min="5377" max="5377" width="11.5703125" customWidth="1"/>
    <col min="5380" max="5380" width="11.28515625" customWidth="1"/>
    <col min="5381" max="5381" width="14.7109375" customWidth="1"/>
    <col min="5382" max="5382" width="2.5703125" customWidth="1"/>
    <col min="5383" max="5383" width="16.7109375" customWidth="1"/>
    <col min="5384" max="5384" width="2.140625" customWidth="1"/>
    <col min="5385" max="5385" width="13.140625" customWidth="1"/>
    <col min="5386" max="5386" width="9.42578125" customWidth="1"/>
    <col min="5633" max="5633" width="11.5703125" customWidth="1"/>
    <col min="5636" max="5636" width="11.28515625" customWidth="1"/>
    <col min="5637" max="5637" width="14.7109375" customWidth="1"/>
    <col min="5638" max="5638" width="2.5703125" customWidth="1"/>
    <col min="5639" max="5639" width="16.7109375" customWidth="1"/>
    <col min="5640" max="5640" width="2.140625" customWidth="1"/>
    <col min="5641" max="5641" width="13.140625" customWidth="1"/>
    <col min="5642" max="5642" width="9.42578125" customWidth="1"/>
    <col min="5889" max="5889" width="11.5703125" customWidth="1"/>
    <col min="5892" max="5892" width="11.28515625" customWidth="1"/>
    <col min="5893" max="5893" width="14.7109375" customWidth="1"/>
    <col min="5894" max="5894" width="2.5703125" customWidth="1"/>
    <col min="5895" max="5895" width="16.7109375" customWidth="1"/>
    <col min="5896" max="5896" width="2.140625" customWidth="1"/>
    <col min="5897" max="5897" width="13.140625" customWidth="1"/>
    <col min="5898" max="5898" width="9.42578125" customWidth="1"/>
    <col min="6145" max="6145" width="11.5703125" customWidth="1"/>
    <col min="6148" max="6148" width="11.28515625" customWidth="1"/>
    <col min="6149" max="6149" width="14.7109375" customWidth="1"/>
    <col min="6150" max="6150" width="2.5703125" customWidth="1"/>
    <col min="6151" max="6151" width="16.7109375" customWidth="1"/>
    <col min="6152" max="6152" width="2.140625" customWidth="1"/>
    <col min="6153" max="6153" width="13.140625" customWidth="1"/>
    <col min="6154" max="6154" width="9.42578125" customWidth="1"/>
    <col min="6401" max="6401" width="11.5703125" customWidth="1"/>
    <col min="6404" max="6404" width="11.28515625" customWidth="1"/>
    <col min="6405" max="6405" width="14.7109375" customWidth="1"/>
    <col min="6406" max="6406" width="2.5703125" customWidth="1"/>
    <col min="6407" max="6407" width="16.7109375" customWidth="1"/>
    <col min="6408" max="6408" width="2.140625" customWidth="1"/>
    <col min="6409" max="6409" width="13.140625" customWidth="1"/>
    <col min="6410" max="6410" width="9.42578125" customWidth="1"/>
    <col min="6657" max="6657" width="11.5703125" customWidth="1"/>
    <col min="6660" max="6660" width="11.28515625" customWidth="1"/>
    <col min="6661" max="6661" width="14.7109375" customWidth="1"/>
    <col min="6662" max="6662" width="2.5703125" customWidth="1"/>
    <col min="6663" max="6663" width="16.7109375" customWidth="1"/>
    <col min="6664" max="6664" width="2.140625" customWidth="1"/>
    <col min="6665" max="6665" width="13.140625" customWidth="1"/>
    <col min="6666" max="6666" width="9.42578125" customWidth="1"/>
    <col min="6913" max="6913" width="11.5703125" customWidth="1"/>
    <col min="6916" max="6916" width="11.28515625" customWidth="1"/>
    <col min="6917" max="6917" width="14.7109375" customWidth="1"/>
    <col min="6918" max="6918" width="2.5703125" customWidth="1"/>
    <col min="6919" max="6919" width="16.7109375" customWidth="1"/>
    <col min="6920" max="6920" width="2.140625" customWidth="1"/>
    <col min="6921" max="6921" width="13.140625" customWidth="1"/>
    <col min="6922" max="6922" width="9.42578125" customWidth="1"/>
    <col min="7169" max="7169" width="11.5703125" customWidth="1"/>
    <col min="7172" max="7172" width="11.28515625" customWidth="1"/>
    <col min="7173" max="7173" width="14.7109375" customWidth="1"/>
    <col min="7174" max="7174" width="2.5703125" customWidth="1"/>
    <col min="7175" max="7175" width="16.7109375" customWidth="1"/>
    <col min="7176" max="7176" width="2.140625" customWidth="1"/>
    <col min="7177" max="7177" width="13.140625" customWidth="1"/>
    <col min="7178" max="7178" width="9.42578125" customWidth="1"/>
    <col min="7425" max="7425" width="11.5703125" customWidth="1"/>
    <col min="7428" max="7428" width="11.28515625" customWidth="1"/>
    <col min="7429" max="7429" width="14.7109375" customWidth="1"/>
    <col min="7430" max="7430" width="2.5703125" customWidth="1"/>
    <col min="7431" max="7431" width="16.7109375" customWidth="1"/>
    <col min="7432" max="7432" width="2.140625" customWidth="1"/>
    <col min="7433" max="7433" width="13.140625" customWidth="1"/>
    <col min="7434" max="7434" width="9.42578125" customWidth="1"/>
    <col min="7681" max="7681" width="11.5703125" customWidth="1"/>
    <col min="7684" max="7684" width="11.28515625" customWidth="1"/>
    <col min="7685" max="7685" width="14.7109375" customWidth="1"/>
    <col min="7686" max="7686" width="2.5703125" customWidth="1"/>
    <col min="7687" max="7687" width="16.7109375" customWidth="1"/>
    <col min="7688" max="7688" width="2.140625" customWidth="1"/>
    <col min="7689" max="7689" width="13.140625" customWidth="1"/>
    <col min="7690" max="7690" width="9.42578125" customWidth="1"/>
    <col min="7937" max="7937" width="11.5703125" customWidth="1"/>
    <col min="7940" max="7940" width="11.28515625" customWidth="1"/>
    <col min="7941" max="7941" width="14.7109375" customWidth="1"/>
    <col min="7942" max="7942" width="2.5703125" customWidth="1"/>
    <col min="7943" max="7943" width="16.7109375" customWidth="1"/>
    <col min="7944" max="7944" width="2.140625" customWidth="1"/>
    <col min="7945" max="7945" width="13.140625" customWidth="1"/>
    <col min="7946" max="7946" width="9.42578125" customWidth="1"/>
    <col min="8193" max="8193" width="11.5703125" customWidth="1"/>
    <col min="8196" max="8196" width="11.28515625" customWidth="1"/>
    <col min="8197" max="8197" width="14.7109375" customWidth="1"/>
    <col min="8198" max="8198" width="2.5703125" customWidth="1"/>
    <col min="8199" max="8199" width="16.7109375" customWidth="1"/>
    <col min="8200" max="8200" width="2.140625" customWidth="1"/>
    <col min="8201" max="8201" width="13.140625" customWidth="1"/>
    <col min="8202" max="8202" width="9.42578125" customWidth="1"/>
    <col min="8449" max="8449" width="11.5703125" customWidth="1"/>
    <col min="8452" max="8452" width="11.28515625" customWidth="1"/>
    <col min="8453" max="8453" width="14.7109375" customWidth="1"/>
    <col min="8454" max="8454" width="2.5703125" customWidth="1"/>
    <col min="8455" max="8455" width="16.7109375" customWidth="1"/>
    <col min="8456" max="8456" width="2.140625" customWidth="1"/>
    <col min="8457" max="8457" width="13.140625" customWidth="1"/>
    <col min="8458" max="8458" width="9.42578125" customWidth="1"/>
    <col min="8705" max="8705" width="11.5703125" customWidth="1"/>
    <col min="8708" max="8708" width="11.28515625" customWidth="1"/>
    <col min="8709" max="8709" width="14.7109375" customWidth="1"/>
    <col min="8710" max="8710" width="2.5703125" customWidth="1"/>
    <col min="8711" max="8711" width="16.7109375" customWidth="1"/>
    <col min="8712" max="8712" width="2.140625" customWidth="1"/>
    <col min="8713" max="8713" width="13.140625" customWidth="1"/>
    <col min="8714" max="8714" width="9.42578125" customWidth="1"/>
    <col min="8961" max="8961" width="11.5703125" customWidth="1"/>
    <col min="8964" max="8964" width="11.28515625" customWidth="1"/>
    <col min="8965" max="8965" width="14.7109375" customWidth="1"/>
    <col min="8966" max="8966" width="2.5703125" customWidth="1"/>
    <col min="8967" max="8967" width="16.7109375" customWidth="1"/>
    <col min="8968" max="8968" width="2.140625" customWidth="1"/>
    <col min="8969" max="8969" width="13.140625" customWidth="1"/>
    <col min="8970" max="8970" width="9.42578125" customWidth="1"/>
    <col min="9217" max="9217" width="11.5703125" customWidth="1"/>
    <col min="9220" max="9220" width="11.28515625" customWidth="1"/>
    <col min="9221" max="9221" width="14.7109375" customWidth="1"/>
    <col min="9222" max="9222" width="2.5703125" customWidth="1"/>
    <col min="9223" max="9223" width="16.7109375" customWidth="1"/>
    <col min="9224" max="9224" width="2.140625" customWidth="1"/>
    <col min="9225" max="9225" width="13.140625" customWidth="1"/>
    <col min="9226" max="9226" width="9.42578125" customWidth="1"/>
    <col min="9473" max="9473" width="11.5703125" customWidth="1"/>
    <col min="9476" max="9476" width="11.28515625" customWidth="1"/>
    <col min="9477" max="9477" width="14.7109375" customWidth="1"/>
    <col min="9478" max="9478" width="2.5703125" customWidth="1"/>
    <col min="9479" max="9479" width="16.7109375" customWidth="1"/>
    <col min="9480" max="9480" width="2.140625" customWidth="1"/>
    <col min="9481" max="9481" width="13.140625" customWidth="1"/>
    <col min="9482" max="9482" width="9.42578125" customWidth="1"/>
    <col min="9729" max="9729" width="11.5703125" customWidth="1"/>
    <col min="9732" max="9732" width="11.28515625" customWidth="1"/>
    <col min="9733" max="9733" width="14.7109375" customWidth="1"/>
    <col min="9734" max="9734" width="2.5703125" customWidth="1"/>
    <col min="9735" max="9735" width="16.7109375" customWidth="1"/>
    <col min="9736" max="9736" width="2.140625" customWidth="1"/>
    <col min="9737" max="9737" width="13.140625" customWidth="1"/>
    <col min="9738" max="9738" width="9.42578125" customWidth="1"/>
    <col min="9985" max="9985" width="11.5703125" customWidth="1"/>
    <col min="9988" max="9988" width="11.28515625" customWidth="1"/>
    <col min="9989" max="9989" width="14.7109375" customWidth="1"/>
    <col min="9990" max="9990" width="2.5703125" customWidth="1"/>
    <col min="9991" max="9991" width="16.7109375" customWidth="1"/>
    <col min="9992" max="9992" width="2.140625" customWidth="1"/>
    <col min="9993" max="9993" width="13.140625" customWidth="1"/>
    <col min="9994" max="9994" width="9.42578125" customWidth="1"/>
    <col min="10241" max="10241" width="11.5703125" customWidth="1"/>
    <col min="10244" max="10244" width="11.28515625" customWidth="1"/>
    <col min="10245" max="10245" width="14.7109375" customWidth="1"/>
    <col min="10246" max="10246" width="2.5703125" customWidth="1"/>
    <col min="10247" max="10247" width="16.7109375" customWidth="1"/>
    <col min="10248" max="10248" width="2.140625" customWidth="1"/>
    <col min="10249" max="10249" width="13.140625" customWidth="1"/>
    <col min="10250" max="10250" width="9.42578125" customWidth="1"/>
    <col min="10497" max="10497" width="11.5703125" customWidth="1"/>
    <col min="10500" max="10500" width="11.28515625" customWidth="1"/>
    <col min="10501" max="10501" width="14.7109375" customWidth="1"/>
    <col min="10502" max="10502" width="2.5703125" customWidth="1"/>
    <col min="10503" max="10503" width="16.7109375" customWidth="1"/>
    <col min="10504" max="10504" width="2.140625" customWidth="1"/>
    <col min="10505" max="10505" width="13.140625" customWidth="1"/>
    <col min="10506" max="10506" width="9.42578125" customWidth="1"/>
    <col min="10753" max="10753" width="11.5703125" customWidth="1"/>
    <col min="10756" max="10756" width="11.28515625" customWidth="1"/>
    <col min="10757" max="10757" width="14.7109375" customWidth="1"/>
    <col min="10758" max="10758" width="2.5703125" customWidth="1"/>
    <col min="10759" max="10759" width="16.7109375" customWidth="1"/>
    <col min="10760" max="10760" width="2.140625" customWidth="1"/>
    <col min="10761" max="10761" width="13.140625" customWidth="1"/>
    <col min="10762" max="10762" width="9.42578125" customWidth="1"/>
    <col min="11009" max="11009" width="11.5703125" customWidth="1"/>
    <col min="11012" max="11012" width="11.28515625" customWidth="1"/>
    <col min="11013" max="11013" width="14.7109375" customWidth="1"/>
    <col min="11014" max="11014" width="2.5703125" customWidth="1"/>
    <col min="11015" max="11015" width="16.7109375" customWidth="1"/>
    <col min="11016" max="11016" width="2.140625" customWidth="1"/>
    <col min="11017" max="11017" width="13.140625" customWidth="1"/>
    <col min="11018" max="11018" width="9.42578125" customWidth="1"/>
    <col min="11265" max="11265" width="11.5703125" customWidth="1"/>
    <col min="11268" max="11268" width="11.28515625" customWidth="1"/>
    <col min="11269" max="11269" width="14.7109375" customWidth="1"/>
    <col min="11270" max="11270" width="2.5703125" customWidth="1"/>
    <col min="11271" max="11271" width="16.7109375" customWidth="1"/>
    <col min="11272" max="11272" width="2.140625" customWidth="1"/>
    <col min="11273" max="11273" width="13.140625" customWidth="1"/>
    <col min="11274" max="11274" width="9.42578125" customWidth="1"/>
    <col min="11521" max="11521" width="11.5703125" customWidth="1"/>
    <col min="11524" max="11524" width="11.28515625" customWidth="1"/>
    <col min="11525" max="11525" width="14.7109375" customWidth="1"/>
    <col min="11526" max="11526" width="2.5703125" customWidth="1"/>
    <col min="11527" max="11527" width="16.7109375" customWidth="1"/>
    <col min="11528" max="11528" width="2.140625" customWidth="1"/>
    <col min="11529" max="11529" width="13.140625" customWidth="1"/>
    <col min="11530" max="11530" width="9.42578125" customWidth="1"/>
    <col min="11777" max="11777" width="11.5703125" customWidth="1"/>
    <col min="11780" max="11780" width="11.28515625" customWidth="1"/>
    <col min="11781" max="11781" width="14.7109375" customWidth="1"/>
    <col min="11782" max="11782" width="2.5703125" customWidth="1"/>
    <col min="11783" max="11783" width="16.7109375" customWidth="1"/>
    <col min="11784" max="11784" width="2.140625" customWidth="1"/>
    <col min="11785" max="11785" width="13.140625" customWidth="1"/>
    <col min="11786" max="11786" width="9.42578125" customWidth="1"/>
    <col min="12033" max="12033" width="11.5703125" customWidth="1"/>
    <col min="12036" max="12036" width="11.28515625" customWidth="1"/>
    <col min="12037" max="12037" width="14.7109375" customWidth="1"/>
    <col min="12038" max="12038" width="2.5703125" customWidth="1"/>
    <col min="12039" max="12039" width="16.7109375" customWidth="1"/>
    <col min="12040" max="12040" width="2.140625" customWidth="1"/>
    <col min="12041" max="12041" width="13.140625" customWidth="1"/>
    <col min="12042" max="12042" width="9.42578125" customWidth="1"/>
    <col min="12289" max="12289" width="11.5703125" customWidth="1"/>
    <col min="12292" max="12292" width="11.28515625" customWidth="1"/>
    <col min="12293" max="12293" width="14.7109375" customWidth="1"/>
    <col min="12294" max="12294" width="2.5703125" customWidth="1"/>
    <col min="12295" max="12295" width="16.7109375" customWidth="1"/>
    <col min="12296" max="12296" width="2.140625" customWidth="1"/>
    <col min="12297" max="12297" width="13.140625" customWidth="1"/>
    <col min="12298" max="12298" width="9.42578125" customWidth="1"/>
    <col min="12545" max="12545" width="11.5703125" customWidth="1"/>
    <col min="12548" max="12548" width="11.28515625" customWidth="1"/>
    <col min="12549" max="12549" width="14.7109375" customWidth="1"/>
    <col min="12550" max="12550" width="2.5703125" customWidth="1"/>
    <col min="12551" max="12551" width="16.7109375" customWidth="1"/>
    <col min="12552" max="12552" width="2.140625" customWidth="1"/>
    <col min="12553" max="12553" width="13.140625" customWidth="1"/>
    <col min="12554" max="12554" width="9.42578125" customWidth="1"/>
    <col min="12801" max="12801" width="11.5703125" customWidth="1"/>
    <col min="12804" max="12804" width="11.28515625" customWidth="1"/>
    <col min="12805" max="12805" width="14.7109375" customWidth="1"/>
    <col min="12806" max="12806" width="2.5703125" customWidth="1"/>
    <col min="12807" max="12807" width="16.7109375" customWidth="1"/>
    <col min="12808" max="12808" width="2.140625" customWidth="1"/>
    <col min="12809" max="12809" width="13.140625" customWidth="1"/>
    <col min="12810" max="12810" width="9.42578125" customWidth="1"/>
    <col min="13057" max="13057" width="11.5703125" customWidth="1"/>
    <col min="13060" max="13060" width="11.28515625" customWidth="1"/>
    <col min="13061" max="13061" width="14.7109375" customWidth="1"/>
    <col min="13062" max="13062" width="2.5703125" customWidth="1"/>
    <col min="13063" max="13063" width="16.7109375" customWidth="1"/>
    <col min="13064" max="13064" width="2.140625" customWidth="1"/>
    <col min="13065" max="13065" width="13.140625" customWidth="1"/>
    <col min="13066" max="13066" width="9.42578125" customWidth="1"/>
    <col min="13313" max="13313" width="11.5703125" customWidth="1"/>
    <col min="13316" max="13316" width="11.28515625" customWidth="1"/>
    <col min="13317" max="13317" width="14.7109375" customWidth="1"/>
    <col min="13318" max="13318" width="2.5703125" customWidth="1"/>
    <col min="13319" max="13319" width="16.7109375" customWidth="1"/>
    <col min="13320" max="13320" width="2.140625" customWidth="1"/>
    <col min="13321" max="13321" width="13.140625" customWidth="1"/>
    <col min="13322" max="13322" width="9.42578125" customWidth="1"/>
    <col min="13569" max="13569" width="11.5703125" customWidth="1"/>
    <col min="13572" max="13572" width="11.28515625" customWidth="1"/>
    <col min="13573" max="13573" width="14.7109375" customWidth="1"/>
    <col min="13574" max="13574" width="2.5703125" customWidth="1"/>
    <col min="13575" max="13575" width="16.7109375" customWidth="1"/>
    <col min="13576" max="13576" width="2.140625" customWidth="1"/>
    <col min="13577" max="13577" width="13.140625" customWidth="1"/>
    <col min="13578" max="13578" width="9.42578125" customWidth="1"/>
    <col min="13825" max="13825" width="11.5703125" customWidth="1"/>
    <col min="13828" max="13828" width="11.28515625" customWidth="1"/>
    <col min="13829" max="13829" width="14.7109375" customWidth="1"/>
    <col min="13830" max="13830" width="2.5703125" customWidth="1"/>
    <col min="13831" max="13831" width="16.7109375" customWidth="1"/>
    <col min="13832" max="13832" width="2.140625" customWidth="1"/>
    <col min="13833" max="13833" width="13.140625" customWidth="1"/>
    <col min="13834" max="13834" width="9.42578125" customWidth="1"/>
    <col min="14081" max="14081" width="11.5703125" customWidth="1"/>
    <col min="14084" max="14084" width="11.28515625" customWidth="1"/>
    <col min="14085" max="14085" width="14.7109375" customWidth="1"/>
    <col min="14086" max="14086" width="2.5703125" customWidth="1"/>
    <col min="14087" max="14087" width="16.7109375" customWidth="1"/>
    <col min="14088" max="14088" width="2.140625" customWidth="1"/>
    <col min="14089" max="14089" width="13.140625" customWidth="1"/>
    <col min="14090" max="14090" width="9.42578125" customWidth="1"/>
    <col min="14337" max="14337" width="11.5703125" customWidth="1"/>
    <col min="14340" max="14340" width="11.28515625" customWidth="1"/>
    <col min="14341" max="14341" width="14.7109375" customWidth="1"/>
    <col min="14342" max="14342" width="2.5703125" customWidth="1"/>
    <col min="14343" max="14343" width="16.7109375" customWidth="1"/>
    <col min="14344" max="14344" width="2.140625" customWidth="1"/>
    <col min="14345" max="14345" width="13.140625" customWidth="1"/>
    <col min="14346" max="14346" width="9.42578125" customWidth="1"/>
    <col min="14593" max="14593" width="11.5703125" customWidth="1"/>
    <col min="14596" max="14596" width="11.28515625" customWidth="1"/>
    <col min="14597" max="14597" width="14.7109375" customWidth="1"/>
    <col min="14598" max="14598" width="2.5703125" customWidth="1"/>
    <col min="14599" max="14599" width="16.7109375" customWidth="1"/>
    <col min="14600" max="14600" width="2.140625" customWidth="1"/>
    <col min="14601" max="14601" width="13.140625" customWidth="1"/>
    <col min="14602" max="14602" width="9.42578125" customWidth="1"/>
    <col min="14849" max="14849" width="11.5703125" customWidth="1"/>
    <col min="14852" max="14852" width="11.28515625" customWidth="1"/>
    <col min="14853" max="14853" width="14.7109375" customWidth="1"/>
    <col min="14854" max="14854" width="2.5703125" customWidth="1"/>
    <col min="14855" max="14855" width="16.7109375" customWidth="1"/>
    <col min="14856" max="14856" width="2.140625" customWidth="1"/>
    <col min="14857" max="14857" width="13.140625" customWidth="1"/>
    <col min="14858" max="14858" width="9.42578125" customWidth="1"/>
    <col min="15105" max="15105" width="11.5703125" customWidth="1"/>
    <col min="15108" max="15108" width="11.28515625" customWidth="1"/>
    <col min="15109" max="15109" width="14.7109375" customWidth="1"/>
    <col min="15110" max="15110" width="2.5703125" customWidth="1"/>
    <col min="15111" max="15111" width="16.7109375" customWidth="1"/>
    <col min="15112" max="15112" width="2.140625" customWidth="1"/>
    <col min="15113" max="15113" width="13.140625" customWidth="1"/>
    <col min="15114" max="15114" width="9.42578125" customWidth="1"/>
    <col min="15361" max="15361" width="11.5703125" customWidth="1"/>
    <col min="15364" max="15364" width="11.28515625" customWidth="1"/>
    <col min="15365" max="15365" width="14.7109375" customWidth="1"/>
    <col min="15366" max="15366" width="2.5703125" customWidth="1"/>
    <col min="15367" max="15367" width="16.7109375" customWidth="1"/>
    <col min="15368" max="15368" width="2.140625" customWidth="1"/>
    <col min="15369" max="15369" width="13.140625" customWidth="1"/>
    <col min="15370" max="15370" width="9.42578125" customWidth="1"/>
    <col min="15617" max="15617" width="11.5703125" customWidth="1"/>
    <col min="15620" max="15620" width="11.28515625" customWidth="1"/>
    <col min="15621" max="15621" width="14.7109375" customWidth="1"/>
    <col min="15622" max="15622" width="2.5703125" customWidth="1"/>
    <col min="15623" max="15623" width="16.7109375" customWidth="1"/>
    <col min="15624" max="15624" width="2.140625" customWidth="1"/>
    <col min="15625" max="15625" width="13.140625" customWidth="1"/>
    <col min="15626" max="15626" width="9.42578125" customWidth="1"/>
    <col min="15873" max="15873" width="11.5703125" customWidth="1"/>
    <col min="15876" max="15876" width="11.28515625" customWidth="1"/>
    <col min="15877" max="15877" width="14.7109375" customWidth="1"/>
    <col min="15878" max="15878" width="2.5703125" customWidth="1"/>
    <col min="15879" max="15879" width="16.7109375" customWidth="1"/>
    <col min="15880" max="15880" width="2.140625" customWidth="1"/>
    <col min="15881" max="15881" width="13.140625" customWidth="1"/>
    <col min="15882" max="15882" width="9.42578125" customWidth="1"/>
    <col min="16129" max="16129" width="11.5703125" customWidth="1"/>
    <col min="16132" max="16132" width="11.28515625" customWidth="1"/>
    <col min="16133" max="16133" width="14.7109375" customWidth="1"/>
    <col min="16134" max="16134" width="2.5703125" customWidth="1"/>
    <col min="16135" max="16135" width="16.7109375" customWidth="1"/>
    <col min="16136" max="16136" width="2.140625" customWidth="1"/>
    <col min="16137" max="16137" width="13.140625" customWidth="1"/>
    <col min="16138" max="16138" width="9.42578125" customWidth="1"/>
  </cols>
  <sheetData>
    <row r="1" spans="1:10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20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</row>
    <row r="4" spans="1:10" x14ac:dyDescent="0.2">
      <c r="E4" s="3" t="s">
        <v>2</v>
      </c>
      <c r="F4" s="3"/>
      <c r="G4" s="3" t="s">
        <v>3</v>
      </c>
      <c r="I4" s="3" t="s">
        <v>3</v>
      </c>
      <c r="J4" s="3" t="s">
        <v>4</v>
      </c>
    </row>
    <row r="5" spans="1:10" x14ac:dyDescent="0.2">
      <c r="E5" s="3">
        <v>2019</v>
      </c>
      <c r="F5" s="3"/>
      <c r="G5" s="3">
        <v>2019</v>
      </c>
      <c r="I5" s="3">
        <v>2020</v>
      </c>
      <c r="J5" s="3" t="s">
        <v>5</v>
      </c>
    </row>
    <row r="6" spans="1:10" ht="16.5" customHeight="1" x14ac:dyDescent="0.25">
      <c r="A6" s="4" t="s">
        <v>6</v>
      </c>
      <c r="E6" s="23"/>
      <c r="G6" s="3"/>
      <c r="H6" s="3"/>
      <c r="I6" s="3"/>
    </row>
    <row r="7" spans="1:10" x14ac:dyDescent="0.2">
      <c r="E7" s="23"/>
    </row>
    <row r="8" spans="1:10" ht="15.75" x14ac:dyDescent="0.25">
      <c r="A8" s="5" t="s">
        <v>7</v>
      </c>
      <c r="I8" s="6"/>
    </row>
    <row r="9" spans="1:10" x14ac:dyDescent="0.2">
      <c r="B9" t="s">
        <v>8</v>
      </c>
      <c r="E9" s="7">
        <v>3056248</v>
      </c>
      <c r="F9" s="8"/>
      <c r="G9" s="7">
        <f>2935375.36-5760-12600</f>
        <v>2917015.36</v>
      </c>
      <c r="H9" s="8"/>
      <c r="I9" s="6">
        <v>3125152</v>
      </c>
      <c r="J9" s="7"/>
    </row>
    <row r="10" spans="1:10" x14ac:dyDescent="0.2">
      <c r="B10" t="s">
        <v>9</v>
      </c>
      <c r="E10" s="7">
        <v>608965</v>
      </c>
      <c r="F10" s="8"/>
      <c r="G10" s="7">
        <v>598408</v>
      </c>
      <c r="H10" s="8"/>
      <c r="I10" s="6">
        <v>646995</v>
      </c>
      <c r="J10" s="9"/>
    </row>
    <row r="11" spans="1:10" x14ac:dyDescent="0.2">
      <c r="B11" t="s">
        <v>10</v>
      </c>
      <c r="E11" s="7">
        <v>15759</v>
      </c>
      <c r="F11" s="8"/>
      <c r="G11" s="7">
        <v>19641</v>
      </c>
      <c r="H11" s="8"/>
      <c r="I11" s="6">
        <v>19663</v>
      </c>
    </row>
    <row r="12" spans="1:10" x14ac:dyDescent="0.2">
      <c r="B12" t="s">
        <v>11</v>
      </c>
      <c r="E12" s="6">
        <f>4168469.42-3858139</f>
        <v>310330.41999999993</v>
      </c>
      <c r="G12" s="6">
        <f>5022005.36-4608568</f>
        <v>413437.36000000034</v>
      </c>
      <c r="I12" s="6">
        <f>4958723-I9-I10-I11-I16-I17</f>
        <v>400046</v>
      </c>
    </row>
    <row r="13" spans="1:10" x14ac:dyDescent="0.2">
      <c r="E13" s="6"/>
      <c r="G13" s="6"/>
      <c r="I13" s="6"/>
    </row>
    <row r="14" spans="1:10" ht="15.75" x14ac:dyDescent="0.25">
      <c r="A14" s="5" t="s">
        <v>12</v>
      </c>
      <c r="E14" s="6"/>
      <c r="G14" s="6"/>
      <c r="I14" s="6"/>
    </row>
    <row r="15" spans="1:10" x14ac:dyDescent="0.2">
      <c r="B15" t="s">
        <v>13</v>
      </c>
      <c r="E15" s="6"/>
      <c r="G15" s="6">
        <v>0</v>
      </c>
      <c r="I15" s="6">
        <v>0</v>
      </c>
    </row>
    <row r="16" spans="1:10" x14ac:dyDescent="0.2">
      <c r="B16" t="s">
        <v>14</v>
      </c>
      <c r="E16" s="6">
        <f>112608+27000+110000</f>
        <v>249608</v>
      </c>
      <c r="G16" s="6">
        <f>112608+27000+110000+38338</f>
        <v>287946</v>
      </c>
      <c r="I16" s="6">
        <f>112608+21000+50149+115000</f>
        <v>298757</v>
      </c>
    </row>
    <row r="17" spans="1:10" x14ac:dyDescent="0.2">
      <c r="B17" t="s">
        <v>15</v>
      </c>
      <c r="E17" s="6">
        <v>782214</v>
      </c>
      <c r="G17" s="6">
        <v>785557</v>
      </c>
      <c r="H17" s="10"/>
      <c r="I17" s="6">
        <v>468110</v>
      </c>
    </row>
    <row r="18" spans="1:10" x14ac:dyDescent="0.2">
      <c r="E18" s="6"/>
      <c r="G18" s="6"/>
      <c r="I18" s="6"/>
    </row>
    <row r="19" spans="1:10" ht="18" x14ac:dyDescent="0.25">
      <c r="A19" s="4" t="s">
        <v>16</v>
      </c>
      <c r="E19" s="11">
        <f>SUM(E9:E17)</f>
        <v>5023124.42</v>
      </c>
      <c r="G19" s="11">
        <f>SUM(G9:G17)</f>
        <v>5022004.7200000007</v>
      </c>
      <c r="I19" s="11">
        <f>SUM(I9:I17)</f>
        <v>4958723</v>
      </c>
    </row>
    <row r="20" spans="1:10" x14ac:dyDescent="0.2">
      <c r="E20" s="6"/>
      <c r="G20" s="6"/>
      <c r="I20" s="6"/>
    </row>
    <row r="21" spans="1:10" ht="18" x14ac:dyDescent="0.25">
      <c r="A21" s="4" t="s">
        <v>17</v>
      </c>
      <c r="E21" s="6"/>
      <c r="G21" s="6"/>
      <c r="I21" s="6"/>
    </row>
    <row r="22" spans="1:10" x14ac:dyDescent="0.2">
      <c r="E22" s="6"/>
      <c r="G22" s="6"/>
      <c r="I22" s="6"/>
    </row>
    <row r="23" spans="1:10" ht="15.75" x14ac:dyDescent="0.25">
      <c r="A23" s="5" t="s">
        <v>18</v>
      </c>
      <c r="E23" s="6"/>
      <c r="G23" s="6"/>
      <c r="I23" s="6"/>
    </row>
    <row r="24" spans="1:10" x14ac:dyDescent="0.2">
      <c r="B24" t="s">
        <v>19</v>
      </c>
      <c r="E24" s="6">
        <v>96532</v>
      </c>
      <c r="G24" s="12">
        <v>95041.18</v>
      </c>
      <c r="I24" s="12">
        <v>98988</v>
      </c>
    </row>
    <row r="25" spans="1:10" x14ac:dyDescent="0.2">
      <c r="B25" t="s">
        <v>20</v>
      </c>
      <c r="E25" s="12">
        <v>345098</v>
      </c>
      <c r="G25" s="6">
        <v>311853</v>
      </c>
      <c r="I25" s="6">
        <v>344042</v>
      </c>
    </row>
    <row r="26" spans="1:10" x14ac:dyDescent="0.2">
      <c r="B26" t="s">
        <v>21</v>
      </c>
      <c r="E26" s="6">
        <v>0</v>
      </c>
      <c r="G26" s="6">
        <v>0</v>
      </c>
      <c r="I26" s="6">
        <v>0</v>
      </c>
    </row>
    <row r="27" spans="1:10" x14ac:dyDescent="0.2">
      <c r="B27" t="s">
        <v>22</v>
      </c>
      <c r="E27" s="6">
        <v>69527</v>
      </c>
      <c r="G27" s="6">
        <v>71073.789999999994</v>
      </c>
      <c r="I27" s="6">
        <v>76856</v>
      </c>
    </row>
    <row r="28" spans="1:10" x14ac:dyDescent="0.2">
      <c r="B28" t="s">
        <v>23</v>
      </c>
      <c r="E28" s="6">
        <v>15543</v>
      </c>
      <c r="G28" s="6">
        <v>15840</v>
      </c>
      <c r="I28" s="6">
        <v>20500</v>
      </c>
    </row>
    <row r="29" spans="1:10" x14ac:dyDescent="0.2">
      <c r="B29" t="s">
        <v>24</v>
      </c>
      <c r="E29" s="13">
        <v>251607</v>
      </c>
      <c r="G29" s="13">
        <v>260334.37</v>
      </c>
      <c r="I29" s="13">
        <v>264141</v>
      </c>
    </row>
    <row r="30" spans="1:10" x14ac:dyDescent="0.2">
      <c r="A30" s="14" t="s">
        <v>25</v>
      </c>
      <c r="B30" s="14"/>
      <c r="C30" s="14"/>
      <c r="D30" s="14"/>
      <c r="E30" s="15">
        <f>SUM(E24:E29)</f>
        <v>778307</v>
      </c>
      <c r="F30" s="14"/>
      <c r="G30" s="15">
        <f>SUM(G24:G29)</f>
        <v>754142.34</v>
      </c>
      <c r="H30" s="14"/>
      <c r="I30" s="15">
        <f>SUM(I24:I29)</f>
        <v>804527</v>
      </c>
      <c r="J30" s="16">
        <f>+I30/$I$19</f>
        <v>0.16224479568630876</v>
      </c>
    </row>
    <row r="31" spans="1:10" x14ac:dyDescent="0.2">
      <c r="E31" s="6"/>
      <c r="G31" s="6"/>
      <c r="I31" s="6"/>
    </row>
    <row r="32" spans="1:10" ht="15.75" x14ac:dyDescent="0.25">
      <c r="A32" s="5" t="s">
        <v>26</v>
      </c>
      <c r="E32" s="6"/>
      <c r="G32" s="6"/>
      <c r="I32" s="6"/>
    </row>
    <row r="33" spans="1:10" x14ac:dyDescent="0.2">
      <c r="B33" t="s">
        <v>27</v>
      </c>
      <c r="E33" s="6">
        <v>295589</v>
      </c>
      <c r="G33" s="6">
        <v>292284</v>
      </c>
      <c r="I33" s="6">
        <v>315288</v>
      </c>
    </row>
    <row r="34" spans="1:10" x14ac:dyDescent="0.2">
      <c r="B34" t="s">
        <v>28</v>
      </c>
      <c r="E34" s="6">
        <v>251570</v>
      </c>
      <c r="G34" s="6">
        <v>256445</v>
      </c>
      <c r="I34" s="6">
        <v>296316</v>
      </c>
    </row>
    <row r="35" spans="1:10" x14ac:dyDescent="0.2">
      <c r="B35" t="s">
        <v>29</v>
      </c>
      <c r="E35" s="13">
        <v>12745</v>
      </c>
      <c r="G35" s="13">
        <v>15928</v>
      </c>
      <c r="I35" s="13">
        <v>17229</v>
      </c>
    </row>
    <row r="36" spans="1:10" x14ac:dyDescent="0.2">
      <c r="A36" s="14" t="s">
        <v>25</v>
      </c>
      <c r="B36" s="14"/>
      <c r="C36" s="14"/>
      <c r="D36" s="14"/>
      <c r="E36" s="15">
        <f>SUM(E33:E35)</f>
        <v>559904</v>
      </c>
      <c r="F36" s="14"/>
      <c r="G36" s="15">
        <f>SUM(G33:G35)</f>
        <v>564657</v>
      </c>
      <c r="H36" s="14"/>
      <c r="I36" s="15">
        <f>SUM(I33:I35)</f>
        <v>628833</v>
      </c>
      <c r="J36" s="16">
        <f>+I36/$I$19</f>
        <v>0.12681349613600115</v>
      </c>
    </row>
    <row r="37" spans="1:10" x14ac:dyDescent="0.2">
      <c r="E37" s="6"/>
      <c r="G37" s="6"/>
      <c r="I37" s="6"/>
    </row>
    <row r="38" spans="1:10" ht="15.75" x14ac:dyDescent="0.25">
      <c r="A38" s="5" t="s">
        <v>30</v>
      </c>
      <c r="E38" s="6"/>
      <c r="G38" s="6"/>
      <c r="I38" s="6"/>
    </row>
    <row r="39" spans="1:10" x14ac:dyDescent="0.2">
      <c r="B39" t="s">
        <v>31</v>
      </c>
      <c r="E39" s="6">
        <v>536002</v>
      </c>
      <c r="G39" s="6">
        <v>515606</v>
      </c>
      <c r="I39" s="6">
        <v>622920</v>
      </c>
    </row>
    <row r="40" spans="1:10" x14ac:dyDescent="0.2">
      <c r="B40" t="s">
        <v>32</v>
      </c>
      <c r="E40" s="6">
        <v>379295</v>
      </c>
      <c r="G40" s="6">
        <v>375600</v>
      </c>
      <c r="I40" s="6">
        <v>381834</v>
      </c>
    </row>
    <row r="41" spans="1:10" x14ac:dyDescent="0.2">
      <c r="B41" t="s">
        <v>33</v>
      </c>
      <c r="E41" s="6">
        <v>59660</v>
      </c>
      <c r="G41" s="6">
        <v>63000</v>
      </c>
      <c r="I41" s="6">
        <v>64500</v>
      </c>
    </row>
    <row r="42" spans="1:10" x14ac:dyDescent="0.2">
      <c r="B42" t="s">
        <v>34</v>
      </c>
      <c r="E42" s="6">
        <v>1966</v>
      </c>
      <c r="G42" s="6">
        <v>25000</v>
      </c>
      <c r="I42" s="6">
        <v>27000</v>
      </c>
    </row>
    <row r="43" spans="1:10" x14ac:dyDescent="0.2">
      <c r="B43" t="s">
        <v>35</v>
      </c>
      <c r="E43" s="13">
        <v>7867</v>
      </c>
      <c r="G43" s="13">
        <v>7867</v>
      </c>
      <c r="I43" s="13">
        <v>7867</v>
      </c>
    </row>
    <row r="44" spans="1:10" x14ac:dyDescent="0.2">
      <c r="A44" s="14" t="s">
        <v>25</v>
      </c>
      <c r="B44" s="14"/>
      <c r="C44" s="14"/>
      <c r="D44" s="14"/>
      <c r="E44" s="15">
        <f>SUM(E39:E43)</f>
        <v>984790</v>
      </c>
      <c r="F44" s="14"/>
      <c r="G44" s="15">
        <f>SUM(G39:G43)</f>
        <v>987073</v>
      </c>
      <c r="H44" s="14"/>
      <c r="I44" s="15">
        <f>SUM(I39:I43)</f>
        <v>1104121</v>
      </c>
      <c r="J44" s="16">
        <f>+I44/$I$19</f>
        <v>0.22266236690373711</v>
      </c>
    </row>
    <row r="45" spans="1:10" x14ac:dyDescent="0.2">
      <c r="E45" s="6"/>
      <c r="G45" s="6"/>
      <c r="I45" s="6"/>
    </row>
    <row r="46" spans="1:10" ht="15.75" x14ac:dyDescent="0.25">
      <c r="A46" s="5" t="s">
        <v>36</v>
      </c>
      <c r="E46" s="6"/>
      <c r="G46" s="6"/>
      <c r="I46" s="6"/>
    </row>
    <row r="47" spans="1:10" x14ac:dyDescent="0.2">
      <c r="B47" t="s">
        <v>37</v>
      </c>
      <c r="E47" s="6">
        <v>106410</v>
      </c>
      <c r="G47" s="6">
        <v>59407</v>
      </c>
      <c r="I47" s="6">
        <v>62205</v>
      </c>
    </row>
    <row r="48" spans="1:10" x14ac:dyDescent="0.2">
      <c r="B48" t="s">
        <v>38</v>
      </c>
      <c r="E48" s="6">
        <f>1255.04+3119.46+39550.2+6754.25+11325</f>
        <v>62003.95</v>
      </c>
      <c r="G48" s="6">
        <f>106942-G49</f>
        <v>39859</v>
      </c>
      <c r="I48" s="6">
        <v>42449</v>
      </c>
    </row>
    <row r="49" spans="1:10" x14ac:dyDescent="0.2">
      <c r="B49" t="s">
        <v>39</v>
      </c>
      <c r="E49" s="6">
        <f>36718+9474+2972+16367</f>
        <v>65531</v>
      </c>
      <c r="G49" s="6">
        <f>42985+7098+3000+14000</f>
        <v>67083</v>
      </c>
      <c r="I49" s="6">
        <v>72571</v>
      </c>
    </row>
    <row r="50" spans="1:10" x14ac:dyDescent="0.2">
      <c r="B50" t="s">
        <v>40</v>
      </c>
      <c r="E50" s="6">
        <v>33547</v>
      </c>
      <c r="G50" s="6">
        <v>19972</v>
      </c>
      <c r="I50" s="6">
        <v>20250</v>
      </c>
    </row>
    <row r="51" spans="1:10" x14ac:dyDescent="0.2">
      <c r="B51" t="s">
        <v>41</v>
      </c>
      <c r="E51" s="6">
        <v>315955</v>
      </c>
      <c r="G51" s="6">
        <v>247811</v>
      </c>
      <c r="I51" s="6">
        <v>273758</v>
      </c>
    </row>
    <row r="52" spans="1:10" x14ac:dyDescent="0.2">
      <c r="B52" t="s">
        <v>42</v>
      </c>
      <c r="E52" s="6">
        <f>130938.49+16221</f>
        <v>147159.49</v>
      </c>
      <c r="G52" s="6">
        <v>118720</v>
      </c>
      <c r="I52" s="6">
        <f>159717+23176</f>
        <v>182893</v>
      </c>
    </row>
    <row r="53" spans="1:10" x14ac:dyDescent="0.2">
      <c r="B53" t="s">
        <v>43</v>
      </c>
      <c r="E53" s="6">
        <v>32994</v>
      </c>
      <c r="G53" s="6">
        <v>36994</v>
      </c>
      <c r="I53" s="6">
        <v>40165</v>
      </c>
    </row>
    <row r="54" spans="1:10" x14ac:dyDescent="0.2">
      <c r="B54" t="s">
        <v>44</v>
      </c>
      <c r="E54" s="13">
        <v>1080.3499999999999</v>
      </c>
      <c r="G54" s="13">
        <v>8549.94</v>
      </c>
      <c r="I54" s="13">
        <v>10000</v>
      </c>
    </row>
    <row r="55" spans="1:10" x14ac:dyDescent="0.2">
      <c r="A55" s="14" t="s">
        <v>45</v>
      </c>
      <c r="B55" s="14"/>
      <c r="C55" s="14"/>
      <c r="D55" s="14"/>
      <c r="E55" s="15">
        <f>SUM(E47:E54)</f>
        <v>764680.78999999992</v>
      </c>
      <c r="F55" s="14"/>
      <c r="G55" s="15">
        <f>SUM(G47:G54)</f>
        <v>598395.93999999994</v>
      </c>
      <c r="H55" s="14"/>
      <c r="I55" s="15">
        <f>SUM(I47:I54)</f>
        <v>704291</v>
      </c>
      <c r="J55" s="16">
        <f>+I55/$I$19</f>
        <v>0.14203072040926665</v>
      </c>
    </row>
    <row r="56" spans="1:10" x14ac:dyDescent="0.2">
      <c r="E56" s="6"/>
      <c r="G56" s="6"/>
      <c r="I56" s="6"/>
    </row>
    <row r="57" spans="1:10" x14ac:dyDescent="0.2">
      <c r="E57" s="6"/>
      <c r="G57" s="6"/>
      <c r="I57" s="6"/>
    </row>
    <row r="58" spans="1:10" x14ac:dyDescent="0.2">
      <c r="E58" s="6"/>
      <c r="G58" s="6"/>
      <c r="I58" s="6"/>
    </row>
    <row r="59" spans="1:10" x14ac:dyDescent="0.2">
      <c r="E59" s="6"/>
      <c r="G59" s="6"/>
      <c r="I59" s="6"/>
    </row>
    <row r="60" spans="1:10" ht="15.75" x14ac:dyDescent="0.25">
      <c r="A60" s="5" t="s">
        <v>46</v>
      </c>
      <c r="E60" s="6"/>
      <c r="G60" s="6"/>
      <c r="I60" s="6"/>
    </row>
    <row r="61" spans="1:10" ht="15.75" x14ac:dyDescent="0.25">
      <c r="A61" s="5" t="s">
        <v>47</v>
      </c>
      <c r="E61" s="6"/>
      <c r="G61" s="6"/>
      <c r="I61" s="6"/>
    </row>
    <row r="62" spans="1:10" x14ac:dyDescent="0.2">
      <c r="B62" t="s">
        <v>48</v>
      </c>
      <c r="E62" s="6">
        <v>269192.39</v>
      </c>
      <c r="G62" s="6">
        <v>313055.8</v>
      </c>
      <c r="I62" s="6">
        <v>235274</v>
      </c>
    </row>
    <row r="63" spans="1:10" x14ac:dyDescent="0.2">
      <c r="B63" t="s">
        <v>49</v>
      </c>
      <c r="E63" s="6">
        <v>2715</v>
      </c>
      <c r="G63" s="6">
        <v>4875</v>
      </c>
      <c r="I63" s="6">
        <v>3375</v>
      </c>
    </row>
    <row r="64" spans="1:10" x14ac:dyDescent="0.2">
      <c r="B64" t="s">
        <v>50</v>
      </c>
      <c r="E64" s="6">
        <v>5000</v>
      </c>
      <c r="G64" s="6">
        <v>5427</v>
      </c>
      <c r="I64" s="6">
        <v>5000</v>
      </c>
    </row>
    <row r="65" spans="1:10" x14ac:dyDescent="0.2">
      <c r="B65" t="s">
        <v>51</v>
      </c>
      <c r="E65" s="13">
        <v>1080.3499999999999</v>
      </c>
      <c r="G65" s="13">
        <v>10000</v>
      </c>
      <c r="I65" s="13">
        <v>10000</v>
      </c>
    </row>
    <row r="66" spans="1:10" x14ac:dyDescent="0.2">
      <c r="A66" s="14" t="s">
        <v>45</v>
      </c>
      <c r="B66" s="14"/>
      <c r="C66" s="14"/>
      <c r="D66" s="14"/>
      <c r="E66" s="15">
        <f>SUM(E62:E65)</f>
        <v>277987.74</v>
      </c>
      <c r="F66" s="14"/>
      <c r="G66" s="15">
        <f>SUM(G62:G65)</f>
        <v>333357.8</v>
      </c>
      <c r="H66" s="14"/>
      <c r="I66" s="15">
        <f>SUM(I62:I65)</f>
        <v>253649</v>
      </c>
      <c r="J66" s="16">
        <f>+I66/$I$19</f>
        <v>5.1152080888567479E-2</v>
      </c>
    </row>
    <row r="67" spans="1:10" x14ac:dyDescent="0.2">
      <c r="E67" s="6"/>
      <c r="G67" s="6"/>
      <c r="I67" s="6"/>
    </row>
    <row r="68" spans="1:10" ht="15.75" x14ac:dyDescent="0.25">
      <c r="A68" s="5" t="s">
        <v>52</v>
      </c>
      <c r="E68" s="6"/>
      <c r="G68" s="6"/>
      <c r="I68" s="6"/>
    </row>
    <row r="69" spans="1:10" x14ac:dyDescent="0.2">
      <c r="B69" t="s">
        <v>53</v>
      </c>
      <c r="E69" s="6">
        <f>155160.49-19841.16</f>
        <v>135319.32999999999</v>
      </c>
      <c r="G69" s="6">
        <f>157112.96-G70</f>
        <v>138020.96</v>
      </c>
      <c r="I69" s="6">
        <f>154812-19500</f>
        <v>135312</v>
      </c>
    </row>
    <row r="70" spans="1:10" x14ac:dyDescent="0.2">
      <c r="B70" t="s">
        <v>54</v>
      </c>
      <c r="E70" s="6">
        <v>19841.16</v>
      </c>
      <c r="G70" s="6">
        <v>19092</v>
      </c>
      <c r="I70" s="6">
        <v>19500</v>
      </c>
    </row>
    <row r="71" spans="1:10" x14ac:dyDescent="0.2">
      <c r="B71" t="s">
        <v>55</v>
      </c>
      <c r="C71" t="s">
        <v>56</v>
      </c>
      <c r="E71" s="6">
        <v>23579.439999999999</v>
      </c>
      <c r="G71" s="6">
        <v>15364</v>
      </c>
      <c r="I71" s="6">
        <v>17213</v>
      </c>
    </row>
    <row r="72" spans="1:10" x14ac:dyDescent="0.2">
      <c r="B72" t="s">
        <v>57</v>
      </c>
      <c r="E72" s="6">
        <v>25744.76</v>
      </c>
      <c r="G72" s="6">
        <v>32119</v>
      </c>
      <c r="I72" s="6">
        <v>30341</v>
      </c>
    </row>
    <row r="73" spans="1:10" x14ac:dyDescent="0.2">
      <c r="B73" t="s">
        <v>58</v>
      </c>
      <c r="E73" s="6">
        <v>90955.9</v>
      </c>
      <c r="G73" s="6">
        <v>100673</v>
      </c>
      <c r="I73" s="6">
        <v>113088</v>
      </c>
    </row>
    <row r="74" spans="1:10" x14ac:dyDescent="0.2">
      <c r="B74" t="s">
        <v>59</v>
      </c>
      <c r="E74" s="6">
        <v>67472.08</v>
      </c>
      <c r="G74" s="6">
        <v>61540</v>
      </c>
      <c r="I74" s="6">
        <v>103250</v>
      </c>
    </row>
    <row r="75" spans="1:10" x14ac:dyDescent="0.2">
      <c r="B75" t="s">
        <v>60</v>
      </c>
      <c r="E75" s="13">
        <v>45671.55</v>
      </c>
      <c r="G75" s="13">
        <v>46666</v>
      </c>
      <c r="I75" s="13">
        <v>47099</v>
      </c>
    </row>
    <row r="76" spans="1:10" x14ac:dyDescent="0.2">
      <c r="A76" s="14" t="s">
        <v>25</v>
      </c>
      <c r="B76" s="14"/>
      <c r="C76" s="14"/>
      <c r="D76" s="14"/>
      <c r="E76" s="15">
        <f>SUM(E69:E75)</f>
        <v>408584.22</v>
      </c>
      <c r="F76" s="14"/>
      <c r="G76" s="15">
        <f>SUM(G69:G75)</f>
        <v>413474.95999999996</v>
      </c>
      <c r="H76" s="14"/>
      <c r="I76" s="15">
        <f>SUM(I69:I75)</f>
        <v>465803</v>
      </c>
      <c r="J76" s="16">
        <f>+I76/$I$19</f>
        <v>9.3936079914123047E-2</v>
      </c>
    </row>
    <row r="77" spans="1:10" x14ac:dyDescent="0.2">
      <c r="E77" s="6"/>
      <c r="G77" s="6"/>
      <c r="I77" s="6"/>
    </row>
    <row r="78" spans="1:10" x14ac:dyDescent="0.2">
      <c r="A78" s="14" t="s">
        <v>61</v>
      </c>
      <c r="E78" s="6"/>
      <c r="G78" s="6"/>
      <c r="I78" s="6"/>
    </row>
    <row r="79" spans="1:10" x14ac:dyDescent="0.2">
      <c r="B79" t="s">
        <v>62</v>
      </c>
      <c r="E79" s="6">
        <v>680.31</v>
      </c>
      <c r="G79" s="6">
        <v>850</v>
      </c>
      <c r="I79" s="6">
        <v>850</v>
      </c>
    </row>
    <row r="80" spans="1:10" x14ac:dyDescent="0.2">
      <c r="B80" t="s">
        <v>63</v>
      </c>
      <c r="E80" s="17">
        <f>239038+14202.2</f>
        <v>253240.2</v>
      </c>
      <c r="G80" s="13">
        <f>283103+36600</f>
        <v>319703</v>
      </c>
      <c r="I80" s="13">
        <f>129599+42412</f>
        <v>172011</v>
      </c>
    </row>
    <row r="81" spans="1:10" x14ac:dyDescent="0.2">
      <c r="A81" s="14" t="s">
        <v>45</v>
      </c>
      <c r="B81" s="14"/>
      <c r="C81" s="14"/>
      <c r="D81" s="14"/>
      <c r="E81" s="15">
        <f>SUM(E79:E80)</f>
        <v>253920.51</v>
      </c>
      <c r="F81" s="14"/>
      <c r="G81" s="15">
        <f>SUM(G79:G80)</f>
        <v>320553</v>
      </c>
      <c r="H81" s="14"/>
      <c r="I81" s="15">
        <f>SUM(I79:I80)</f>
        <v>172861</v>
      </c>
      <c r="J81" s="16">
        <f>+I81/$I$19</f>
        <v>3.4859983104521063E-2</v>
      </c>
    </row>
    <row r="82" spans="1:10" x14ac:dyDescent="0.2">
      <c r="E82" s="6"/>
      <c r="G82" s="6"/>
      <c r="I82" s="6"/>
    </row>
    <row r="83" spans="1:10" x14ac:dyDescent="0.2">
      <c r="A83" s="14" t="s">
        <v>64</v>
      </c>
      <c r="E83" s="18">
        <f>E30+E36+E44+E55+E66+E76+E81</f>
        <v>4028174.26</v>
      </c>
      <c r="F83" s="14"/>
      <c r="G83" s="18">
        <f>G30+G36+G44+G55+G66+G76+G81</f>
        <v>3971654.0399999996</v>
      </c>
      <c r="H83" s="19" t="s">
        <v>56</v>
      </c>
      <c r="I83" s="18">
        <f>I30+I36+I44+I55+I66+I76+I81</f>
        <v>4134085</v>
      </c>
    </row>
    <row r="84" spans="1:10" x14ac:dyDescent="0.2">
      <c r="E84" s="6"/>
      <c r="G84" s="6"/>
      <c r="I84" s="6"/>
    </row>
    <row r="85" spans="1:10" x14ac:dyDescent="0.2">
      <c r="A85" s="14" t="s">
        <v>65</v>
      </c>
      <c r="E85" s="15">
        <f>+E19-E83</f>
        <v>994950.16000000015</v>
      </c>
      <c r="G85" s="15">
        <f>+G19-G83</f>
        <v>1050350.6800000011</v>
      </c>
      <c r="I85" s="15">
        <f>+I19-I83</f>
        <v>824638</v>
      </c>
      <c r="J85" s="16"/>
    </row>
    <row r="86" spans="1:10" ht="15.75" x14ac:dyDescent="0.25">
      <c r="A86" s="5"/>
      <c r="E86" s="6"/>
      <c r="G86" s="6"/>
      <c r="I86" s="6"/>
    </row>
    <row r="87" spans="1:10" x14ac:dyDescent="0.2">
      <c r="A87" s="14" t="s">
        <v>66</v>
      </c>
      <c r="E87" s="15"/>
      <c r="F87" s="14"/>
      <c r="G87" s="15"/>
      <c r="H87" s="14"/>
      <c r="I87" s="15"/>
    </row>
    <row r="88" spans="1:10" x14ac:dyDescent="0.2">
      <c r="E88" s="6"/>
      <c r="G88" s="6"/>
      <c r="I88" s="6"/>
    </row>
    <row r="89" spans="1:10" ht="15" x14ac:dyDescent="0.25">
      <c r="A89" s="14" t="s">
        <v>67</v>
      </c>
      <c r="B89" s="20"/>
      <c r="E89" s="6"/>
      <c r="G89" s="6"/>
      <c r="I89" s="6"/>
    </row>
    <row r="90" spans="1:10" ht="15" x14ac:dyDescent="0.25">
      <c r="A90" s="14" t="s">
        <v>68</v>
      </c>
      <c r="B90" s="20"/>
      <c r="E90" s="6">
        <v>810000</v>
      </c>
      <c r="G90" s="6">
        <v>807299</v>
      </c>
      <c r="I90" s="6">
        <v>349049</v>
      </c>
      <c r="J90" s="16">
        <f>+I90/$I$19</f>
        <v>7.0390905077779092E-2</v>
      </c>
    </row>
    <row r="91" spans="1:10" ht="15" x14ac:dyDescent="0.25">
      <c r="A91" s="14" t="s">
        <v>69</v>
      </c>
      <c r="B91" s="20"/>
      <c r="E91" s="6">
        <v>143372</v>
      </c>
      <c r="G91" s="6">
        <v>143372.45000000001</v>
      </c>
      <c r="I91" s="6">
        <v>117849</v>
      </c>
      <c r="J91" s="16">
        <f>+I91/$I$19</f>
        <v>2.3765997818389936E-2</v>
      </c>
    </row>
    <row r="92" spans="1:10" ht="15" x14ac:dyDescent="0.25">
      <c r="A92" s="20"/>
      <c r="B92" s="20"/>
      <c r="E92" s="6"/>
      <c r="G92" s="6"/>
      <c r="I92" s="6"/>
    </row>
    <row r="93" spans="1:10" ht="15" x14ac:dyDescent="0.25">
      <c r="A93" s="14" t="s">
        <v>70</v>
      </c>
      <c r="B93" s="20"/>
      <c r="E93" s="6"/>
      <c r="G93" s="6"/>
      <c r="I93" s="6"/>
    </row>
    <row r="94" spans="1:10" ht="15" x14ac:dyDescent="0.25">
      <c r="A94" s="14" t="s">
        <v>71</v>
      </c>
      <c r="B94" s="20"/>
      <c r="E94" s="6">
        <f>4960.66+142235.06+310.5+830.05+4986.9+14576.59+2068.92</f>
        <v>169968.68</v>
      </c>
      <c r="G94" s="6">
        <f>52285.63+17394</f>
        <v>69679.63</v>
      </c>
      <c r="I94" s="6">
        <v>327740</v>
      </c>
      <c r="J94" s="16">
        <f>+I94/$I$19</f>
        <v>6.6093629347717148E-2</v>
      </c>
    </row>
    <row r="95" spans="1:10" ht="15" x14ac:dyDescent="0.25">
      <c r="A95" s="14" t="s">
        <v>72</v>
      </c>
      <c r="B95" s="20"/>
      <c r="E95" s="6">
        <v>0</v>
      </c>
      <c r="G95" s="6">
        <v>0</v>
      </c>
      <c r="I95" s="6">
        <v>0</v>
      </c>
      <c r="J95" s="16"/>
    </row>
    <row r="96" spans="1:10" ht="15" x14ac:dyDescent="0.25">
      <c r="A96" s="14" t="s">
        <v>73</v>
      </c>
      <c r="B96" s="20"/>
      <c r="E96" s="6">
        <v>0</v>
      </c>
      <c r="G96" s="6">
        <v>0</v>
      </c>
      <c r="I96" s="6">
        <v>0</v>
      </c>
    </row>
    <row r="97" spans="1:10" ht="15" x14ac:dyDescent="0.25">
      <c r="A97" s="14" t="s">
        <v>74</v>
      </c>
      <c r="B97" s="20"/>
      <c r="E97" s="6">
        <v>0</v>
      </c>
      <c r="G97" s="6">
        <v>0</v>
      </c>
      <c r="I97" s="6">
        <v>0</v>
      </c>
    </row>
    <row r="98" spans="1:10" ht="15" x14ac:dyDescent="0.25">
      <c r="A98" s="14" t="s">
        <v>75</v>
      </c>
      <c r="B98" s="21"/>
      <c r="E98" s="6">
        <v>30000</v>
      </c>
      <c r="G98" s="6">
        <v>30000</v>
      </c>
      <c r="I98" s="6">
        <v>30000</v>
      </c>
      <c r="J98" s="16"/>
    </row>
    <row r="99" spans="1:10" ht="15" x14ac:dyDescent="0.25">
      <c r="A99" s="14" t="s">
        <v>76</v>
      </c>
      <c r="B99" s="21"/>
      <c r="E99" s="6">
        <v>0</v>
      </c>
      <c r="G99" s="6">
        <v>0</v>
      </c>
      <c r="I99" s="6">
        <v>0</v>
      </c>
      <c r="J99" s="16"/>
    </row>
    <row r="100" spans="1:10" x14ac:dyDescent="0.2">
      <c r="A100" s="14" t="s">
        <v>77</v>
      </c>
      <c r="E100" s="6">
        <v>0</v>
      </c>
      <c r="G100" s="6">
        <v>0</v>
      </c>
      <c r="I100" s="6">
        <v>0</v>
      </c>
    </row>
    <row r="101" spans="1:10" x14ac:dyDescent="0.2">
      <c r="E101" s="6"/>
      <c r="G101" s="6"/>
      <c r="I101" s="6"/>
    </row>
    <row r="102" spans="1:10" ht="13.5" thickBot="1" x14ac:dyDescent="0.25">
      <c r="A102" s="14" t="s">
        <v>78</v>
      </c>
      <c r="E102" s="22">
        <f>+E85-E90-E91-E94-E95+E96+E97+E98+E99+E100</f>
        <v>-98390.519999999844</v>
      </c>
      <c r="F102" s="22"/>
      <c r="G102" s="22">
        <f>+G85-G90-G91-G94-G95+G96+G97-G98+G99+G100</f>
        <v>-0.39999999891733751</v>
      </c>
      <c r="H102" s="22"/>
      <c r="I102" s="22">
        <f>+I85-I90-I91-I94-I95+I96+I97-I98+I99+I100</f>
        <v>0</v>
      </c>
    </row>
    <row r="103" spans="1:10" ht="13.5" thickTop="1" x14ac:dyDescent="0.2">
      <c r="A103" s="14" t="s">
        <v>79</v>
      </c>
    </row>
  </sheetData>
  <mergeCells count="1">
    <mergeCell ref="E6:E7"/>
  </mergeCells>
  <pageMargins left="0.11811023622047245" right="0" top="0.35433070866141736" bottom="0" header="0.31496062992125984" footer="0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Présentation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April</dc:creator>
  <cp:lastModifiedBy>Céline Arsenault</cp:lastModifiedBy>
  <dcterms:created xsi:type="dcterms:W3CDTF">2019-12-11T14:40:53Z</dcterms:created>
  <dcterms:modified xsi:type="dcterms:W3CDTF">2019-12-13T17:08:48Z</dcterms:modified>
</cp:coreProperties>
</file>