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5 Céline Arsenault\Budget 2020\"/>
    </mc:Choice>
  </mc:AlternateContent>
  <xr:revisionPtr revIDLastSave="0" documentId="8_{E39D724E-D0F1-4654-BFAD-D2A21BB868E3}" xr6:coauthVersionLast="45" xr6:coauthVersionMax="45" xr10:uidLastSave="{00000000-0000-0000-0000-000000000000}"/>
  <bookViews>
    <workbookView xWindow="-120" yWindow="-120" windowWidth="19440" windowHeight="11640" xr2:uid="{249CEFEC-E8EF-48C0-8E36-6CBAB0CD99DC}"/>
  </bookViews>
  <sheets>
    <sheet name="Plan Triennel Journal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0" i="1" l="1"/>
  <c r="D90" i="1"/>
  <c r="C89" i="1"/>
  <c r="C88" i="1"/>
  <c r="C87" i="1"/>
  <c r="C86" i="1"/>
  <c r="C85" i="1"/>
  <c r="C84" i="1"/>
  <c r="C90" i="1" s="1"/>
  <c r="D81" i="1"/>
  <c r="C81" i="1"/>
  <c r="G80" i="1"/>
  <c r="G81" i="1" s="1"/>
  <c r="I77" i="1"/>
  <c r="I81" i="1" s="1"/>
  <c r="I90" i="1" s="1"/>
  <c r="G77" i="1"/>
  <c r="D77" i="1"/>
  <c r="C77" i="1"/>
  <c r="I72" i="1"/>
  <c r="G72" i="1"/>
  <c r="D72" i="1"/>
  <c r="C71" i="1"/>
  <c r="C65" i="1"/>
  <c r="C72" i="1" s="1"/>
  <c r="I61" i="1"/>
  <c r="G61" i="1"/>
  <c r="D61" i="1"/>
  <c r="C61" i="1"/>
  <c r="C9" i="1" s="1"/>
  <c r="G55" i="1"/>
  <c r="D55" i="1"/>
  <c r="C54" i="1"/>
  <c r="C53" i="1"/>
  <c r="C52" i="1"/>
  <c r="C51" i="1"/>
  <c r="C50" i="1"/>
  <c r="C49" i="1"/>
  <c r="C48" i="1"/>
  <c r="I47" i="1"/>
  <c r="I55" i="1" s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I31" i="1"/>
  <c r="G31" i="1"/>
  <c r="D31" i="1"/>
  <c r="C30" i="1"/>
  <c r="C29" i="1"/>
  <c r="C28" i="1"/>
  <c r="C27" i="1"/>
  <c r="C26" i="1"/>
  <c r="C25" i="1"/>
  <c r="C24" i="1"/>
  <c r="G20" i="1"/>
  <c r="D20" i="1"/>
  <c r="C20" i="1"/>
  <c r="I20" i="1" s="1"/>
  <c r="G19" i="1"/>
  <c r="C19" i="1" s="1"/>
  <c r="D18" i="1"/>
  <c r="C18" i="1"/>
  <c r="I17" i="1"/>
  <c r="C17" i="1" s="1"/>
  <c r="I15" i="1"/>
  <c r="G15" i="1"/>
  <c r="C15" i="1"/>
  <c r="C14" i="1"/>
  <c r="G13" i="1"/>
  <c r="D13" i="1"/>
  <c r="C13" i="1"/>
  <c r="I12" i="1"/>
  <c r="C12" i="1" s="1"/>
  <c r="G12" i="1"/>
  <c r="D12" i="1"/>
  <c r="I11" i="1"/>
  <c r="C11" i="1" s="1"/>
  <c r="C10" i="1"/>
  <c r="G9" i="1"/>
  <c r="C8" i="1"/>
  <c r="I7" i="1"/>
  <c r="C7" i="1" s="1"/>
  <c r="G7" i="1"/>
  <c r="D7" i="1"/>
  <c r="I6" i="1"/>
  <c r="C6" i="1" s="1"/>
  <c r="G6" i="1"/>
  <c r="D5" i="1"/>
  <c r="C5" i="1"/>
  <c r="I4" i="1"/>
  <c r="G4" i="1"/>
  <c r="D4" i="1"/>
  <c r="D21" i="1" l="1"/>
  <c r="C55" i="1"/>
  <c r="D92" i="1"/>
  <c r="D93" i="1" s="1"/>
  <c r="G21" i="1"/>
  <c r="G93" i="1" s="1"/>
  <c r="C31" i="1"/>
  <c r="G92" i="1"/>
  <c r="I92" i="1"/>
  <c r="C92" i="1"/>
  <c r="I16" i="1"/>
  <c r="C16" i="1" s="1"/>
  <c r="C4" i="1"/>
  <c r="C21" i="1" s="1"/>
  <c r="I21" i="1" l="1"/>
  <c r="I93" i="1" s="1"/>
  <c r="C93" i="1"/>
</calcChain>
</file>

<file path=xl/sharedStrings.xml><?xml version="1.0" encoding="utf-8"?>
<sst xmlns="http://schemas.openxmlformats.org/spreadsheetml/2006/main" count="234" uniqueCount="150">
  <si>
    <t>PLAN TRIENNAL 2020-2021-2022</t>
  </si>
  <si>
    <t>Estimé</t>
  </si>
  <si>
    <t>1 an</t>
  </si>
  <si>
    <t>2 ans</t>
  </si>
  <si>
    <t>3 ans</t>
  </si>
  <si>
    <t>Description</t>
  </si>
  <si>
    <t>des Revenus</t>
  </si>
  <si>
    <t>Financement</t>
  </si>
  <si>
    <t>et des coûts</t>
  </si>
  <si>
    <t>Fonctionnement de l'année courante</t>
  </si>
  <si>
    <t>Divers projets</t>
  </si>
  <si>
    <t xml:space="preserve">① </t>
  </si>
  <si>
    <t>⑩</t>
  </si>
  <si>
    <t>⑲</t>
  </si>
  <si>
    <t>Fonds de Roulement</t>
  </si>
  <si>
    <t>Travaux de voirie et loisirs</t>
  </si>
  <si>
    <t>②</t>
  </si>
  <si>
    <t xml:space="preserve">Bâtiments, Équip. </t>
  </si>
  <si>
    <t>⑪</t>
  </si>
  <si>
    <t>⑳</t>
  </si>
  <si>
    <t>Revenus reportés / Surplus affecté</t>
  </si>
  <si>
    <t>Rechargement des chemins</t>
  </si>
  <si>
    <t>③</t>
  </si>
  <si>
    <t>⑫</t>
  </si>
  <si>
    <t>❶</t>
  </si>
  <si>
    <t xml:space="preserve">Bornes Incendie </t>
  </si>
  <si>
    <t>⑬</t>
  </si>
  <si>
    <t>Règlement d'emprunt</t>
  </si>
  <si>
    <t>Equipements</t>
  </si>
  <si>
    <t>Ó</t>
  </si>
  <si>
    <t>Centre Multifonctionnel - toiture</t>
  </si>
  <si>
    <t>④</t>
  </si>
  <si>
    <t>Règlement d'emprunt et Subvention</t>
  </si>
  <si>
    <t>Centre Multifonctionnel - ascenseur</t>
  </si>
  <si>
    <t>❷</t>
  </si>
  <si>
    <t>Aménagement des parcs</t>
  </si>
  <si>
    <t>⑤</t>
  </si>
  <si>
    <t>⑭</t>
  </si>
  <si>
    <t>❸</t>
  </si>
  <si>
    <t>Subvention TECQ 2019-2023</t>
  </si>
  <si>
    <t>⑥</t>
  </si>
  <si>
    <t>⑮</t>
  </si>
  <si>
    <t>Subvention FDT</t>
  </si>
  <si>
    <t>Développment domiciliaire</t>
  </si>
  <si>
    <t>⑦</t>
  </si>
  <si>
    <t>Emprunt / taxe de secteur</t>
  </si>
  <si>
    <t>Pavage d'asphalte diverses rues</t>
  </si>
  <si>
    <t>⑯</t>
  </si>
  <si>
    <t>❹</t>
  </si>
  <si>
    <t>Pavage d'asphalte Galipeau</t>
  </si>
  <si>
    <t>❺</t>
  </si>
  <si>
    <t>Pavage / Ch. Spring</t>
  </si>
  <si>
    <t>❻</t>
  </si>
  <si>
    <t xml:space="preserve">Règlement d'emprunt </t>
  </si>
  <si>
    <t xml:space="preserve">Garage Municipale </t>
  </si>
  <si>
    <t>⑧</t>
  </si>
  <si>
    <t xml:space="preserve">Chemin Deblois - ponceaux </t>
  </si>
  <si>
    <t>⑰</t>
  </si>
  <si>
    <t xml:space="preserve">Règlement d'emprunt - Restant </t>
  </si>
  <si>
    <t xml:space="preserve">Chemin Galipeau </t>
  </si>
  <si>
    <t>⑨</t>
  </si>
  <si>
    <t>⑱</t>
  </si>
  <si>
    <t>❼</t>
  </si>
  <si>
    <t>Total</t>
  </si>
  <si>
    <t>Bâtiments</t>
  </si>
  <si>
    <t>Hôtel de Ville</t>
  </si>
  <si>
    <t>Changer les portes et Fenêtres</t>
  </si>
  <si>
    <t>Centre Multifonctionnel</t>
  </si>
  <si>
    <t>Portes avant / trottoir</t>
  </si>
  <si>
    <t>Toiture et Air climatisée</t>
  </si>
  <si>
    <t>Ascenseur et salle de bain</t>
  </si>
  <si>
    <t xml:space="preserve">Garage municipale </t>
  </si>
  <si>
    <t>Pad pour Abrasifs</t>
  </si>
  <si>
    <t xml:space="preserve">Abris pour sel </t>
  </si>
  <si>
    <t xml:space="preserve">Projets Divers </t>
  </si>
  <si>
    <t>Sous-total</t>
  </si>
  <si>
    <t>Routes et chemins</t>
  </si>
  <si>
    <t>Réfection du pavage</t>
  </si>
  <si>
    <t>Springroad (incl. les Hon.ing.)</t>
  </si>
  <si>
    <t>Secteur Blais</t>
  </si>
  <si>
    <t>Reprofilage de fossé</t>
  </si>
  <si>
    <t>Chemin Paul</t>
  </si>
  <si>
    <t>Remplacer des ponceaux (1)</t>
  </si>
  <si>
    <t>Du Moulin (intersection Spring)</t>
  </si>
  <si>
    <t>Remplacer des ponceaux (5)</t>
  </si>
  <si>
    <t>Chemin Deblois</t>
  </si>
  <si>
    <t>Chemin Grondin</t>
  </si>
  <si>
    <t>Réfection du pont et glissière</t>
  </si>
  <si>
    <t>Chemin Gagnon</t>
  </si>
  <si>
    <t>Réfection ponceau</t>
  </si>
  <si>
    <t>Chemin Lemelin</t>
  </si>
  <si>
    <t>Rechargement de gravier</t>
  </si>
  <si>
    <t xml:space="preserve">Chemin Paul et Talbot </t>
  </si>
  <si>
    <t>Chemin Cyr</t>
  </si>
  <si>
    <t>Chemin Sandhill</t>
  </si>
  <si>
    <t>Pavage asphalte</t>
  </si>
  <si>
    <t>Chemin Galipeau (1,5 km)</t>
  </si>
  <si>
    <t>❺❼</t>
  </si>
  <si>
    <t xml:space="preserve">Refaire l'infrastructure </t>
  </si>
  <si>
    <t>Chemin Galipeau ( 1,5 km.)</t>
  </si>
  <si>
    <t>Refaire l'infrastructure de la rue</t>
  </si>
  <si>
    <t>Réfection ponceau, virée, etc.</t>
  </si>
  <si>
    <t>Chemin du Moulin</t>
  </si>
  <si>
    <t xml:space="preserve">Réparation de caisson </t>
  </si>
  <si>
    <t>Chemin de la Rivière</t>
  </si>
  <si>
    <t>Réfection pavage, virée, etc. …</t>
  </si>
  <si>
    <t>rue Charest</t>
  </si>
  <si>
    <t>Pavage d'asphalte</t>
  </si>
  <si>
    <t>rue Des Boisés (phase II)</t>
  </si>
  <si>
    <t>Chemin Desruisseaux</t>
  </si>
  <si>
    <t>Refaire structure et pavage début</t>
  </si>
  <si>
    <t>Fontaine</t>
  </si>
  <si>
    <t>Secteur Equipements</t>
  </si>
  <si>
    <t xml:space="preserve">Rétrocaveuse </t>
  </si>
  <si>
    <t>Déneigeuse sur chenilles</t>
  </si>
  <si>
    <t xml:space="preserve">Balai de rues </t>
  </si>
  <si>
    <t>Secteur loisir</t>
  </si>
  <si>
    <t>Aménagement Parc Goddard</t>
  </si>
  <si>
    <t>Réaménagement du parc</t>
  </si>
  <si>
    <t xml:space="preserve">Sentier </t>
  </si>
  <si>
    <t xml:space="preserve">Aménagement Parc Pomerleau </t>
  </si>
  <si>
    <t>Drainage Stationnement</t>
  </si>
  <si>
    <t>Terrain de soccer - Parc Pomerleau</t>
  </si>
  <si>
    <t xml:space="preserve">Égout Pluvial </t>
  </si>
  <si>
    <t xml:space="preserve">Entrée Parc Pomerleau - Arriere Caisse </t>
  </si>
  <si>
    <t xml:space="preserve">Parc Goddard </t>
  </si>
  <si>
    <t xml:space="preserve">Souffleur </t>
  </si>
  <si>
    <t xml:space="preserve">Centre Multifonctionnel </t>
  </si>
  <si>
    <t>300 Chaises + support</t>
  </si>
  <si>
    <t xml:space="preserve">Développement Économique </t>
  </si>
  <si>
    <t>Développement domiciliaire</t>
  </si>
  <si>
    <t xml:space="preserve">Quartier durable-Nord de la route 112 </t>
  </si>
  <si>
    <t>Sécurité Civile</t>
  </si>
  <si>
    <t>Borne incendie - sèche</t>
  </si>
  <si>
    <t xml:space="preserve"> 2 bornes ( 1 sèche et 1 ordi.)</t>
  </si>
  <si>
    <t>Réseau égouts/aqueduc</t>
  </si>
  <si>
    <t xml:space="preserve">Poste Contour </t>
  </si>
  <si>
    <t xml:space="preserve">Télémétrie </t>
  </si>
  <si>
    <t xml:space="preserve">Acqueduc </t>
  </si>
  <si>
    <t xml:space="preserve">Détecteur de fuite </t>
  </si>
  <si>
    <t>Prolongement de réseau d'aqueduc</t>
  </si>
  <si>
    <t>Étude pour prolongement route 112</t>
  </si>
  <si>
    <t>Réseaux d'égout</t>
  </si>
  <si>
    <t>Caméra et nettoyage du réseau</t>
  </si>
  <si>
    <t>Réseau aqueduc</t>
  </si>
  <si>
    <t>Sécurité des infrastructures</t>
  </si>
  <si>
    <t xml:space="preserve">Biodisque </t>
  </si>
  <si>
    <t>Etude de mise a niveau</t>
  </si>
  <si>
    <t>Total des déboursés</t>
  </si>
  <si>
    <t xml:space="preserve">Surplus/déficit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</si>
</sst>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)\ &quot;$&quot;_ ;_ * \(#,##0\)\ &quot;$&quot;_ ;_ * &quot;-&quot;_)\ &quot;$&quot;_ ;_ @_ "/>
    <numFmt numFmtId="165" formatCode="_(&quot;$&quot;* #,##0.00_);_(&quot;$&quot;* \(#,##0.00\);_(&quot;$&quot;* &quot;-&quot;??_);_(@_)"/>
    <numFmt numFmtId="166" formatCode="_ * #,##0_)\ [$$-C0C]_ ;_ * \(#,##0\)\ [$$-C0C]_ ;_ * &quot;-&quot;_)\ [$$-C0C]_ ;_ @_ "/>
  </numFmts>
  <fonts count="24" x14ac:knownFonts="1">
    <font>
      <sz val="10"/>
      <color indexed="8"/>
      <name val="Arial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rgb="FF0070C0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0"/>
      <color rgb="FF000000"/>
      <name val="Calibri"/>
      <family val="2"/>
    </font>
    <font>
      <i/>
      <sz val="12"/>
      <color indexed="1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548235"/>
      <name val="Calibri"/>
      <family val="2"/>
    </font>
    <font>
      <b/>
      <sz val="10"/>
      <color rgb="FF548235"/>
      <name val="Arial"/>
      <family val="2"/>
    </font>
    <font>
      <b/>
      <sz val="10"/>
      <color rgb="FF000000"/>
      <name val="Arial"/>
      <family val="2"/>
    </font>
    <font>
      <b/>
      <sz val="10"/>
      <color rgb="FF0070C0"/>
      <name val="Arial"/>
      <family val="2"/>
    </font>
    <font>
      <b/>
      <sz val="11"/>
      <name val="Symbol"/>
      <family val="1"/>
      <charset val="2"/>
    </font>
    <font>
      <sz val="10"/>
      <color rgb="FFFF0000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color rgb="FF0070C0"/>
      <name val="Arial"/>
      <family val="2"/>
    </font>
    <font>
      <u val="singleAccounting"/>
      <sz val="10"/>
      <name val="Arial"/>
      <family val="2"/>
    </font>
    <font>
      <u val="singleAccounting"/>
      <sz val="10"/>
      <color rgb="FF0070C0"/>
      <name val="Arial"/>
      <family val="2"/>
    </font>
    <font>
      <b/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19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1" xfId="0" applyFont="1" applyBorder="1"/>
    <xf numFmtId="0" fontId="3" fillId="0" borderId="2" xfId="0" applyFont="1" applyBorder="1"/>
    <xf numFmtId="164" fontId="3" fillId="0" borderId="3" xfId="0" applyNumberFormat="1" applyFont="1" applyBorder="1"/>
    <xf numFmtId="166" fontId="8" fillId="0" borderId="3" xfId="1" applyNumberFormat="1" applyFont="1" applyBorder="1"/>
    <xf numFmtId="0" fontId="11" fillId="0" borderId="3" xfId="0" applyFont="1" applyBorder="1"/>
    <xf numFmtId="166" fontId="2" fillId="0" borderId="4" xfId="1" applyNumberFormat="1" applyFont="1" applyBorder="1"/>
    <xf numFmtId="166" fontId="2" fillId="0" borderId="3" xfId="1" applyNumberFormat="1" applyFont="1" applyBorder="1"/>
    <xf numFmtId="0" fontId="9" fillId="0" borderId="5" xfId="0" applyFont="1" applyBorder="1"/>
    <xf numFmtId="166" fontId="0" fillId="0" borderId="0" xfId="0" applyNumberFormat="1"/>
    <xf numFmtId="0" fontId="3" fillId="0" borderId="6" xfId="0" applyFont="1" applyBorder="1"/>
    <xf numFmtId="0" fontId="3" fillId="0" borderId="7" xfId="0" applyFont="1" applyBorder="1"/>
    <xf numFmtId="164" fontId="3" fillId="0" borderId="8" xfId="0" applyNumberFormat="1" applyFont="1" applyBorder="1"/>
    <xf numFmtId="166" fontId="8" fillId="0" borderId="8" xfId="1" applyNumberFormat="1" applyFont="1" applyBorder="1"/>
    <xf numFmtId="0" fontId="12" fillId="0" borderId="8" xfId="0" applyFont="1" applyBorder="1"/>
    <xf numFmtId="0" fontId="13" fillId="0" borderId="8" xfId="0" applyFont="1" applyBorder="1"/>
    <xf numFmtId="166" fontId="14" fillId="0" borderId="9" xfId="1" applyNumberFormat="1" applyFont="1" applyBorder="1"/>
    <xf numFmtId="0" fontId="14" fillId="0" borderId="8" xfId="0" applyFont="1" applyBorder="1"/>
    <xf numFmtId="166" fontId="14" fillId="0" borderId="8" xfId="1" applyNumberFormat="1" applyFont="1" applyBorder="1"/>
    <xf numFmtId="0" fontId="15" fillId="0" borderId="10" xfId="0" applyFont="1" applyBorder="1"/>
    <xf numFmtId="0" fontId="15" fillId="0" borderId="0" xfId="0" applyFont="1"/>
    <xf numFmtId="166" fontId="2" fillId="0" borderId="9" xfId="1" applyNumberFormat="1" applyFont="1" applyBorder="1"/>
    <xf numFmtId="166" fontId="2" fillId="0" borderId="8" xfId="1" applyNumberFormat="1" applyFont="1" applyBorder="1"/>
    <xf numFmtId="0" fontId="9" fillId="0" borderId="10" xfId="0" applyFont="1" applyBorder="1"/>
    <xf numFmtId="164" fontId="8" fillId="0" borderId="7" xfId="0" applyNumberFormat="1" applyFont="1" applyBorder="1"/>
    <xf numFmtId="0" fontId="11" fillId="0" borderId="8" xfId="0" applyFont="1" applyBorder="1"/>
    <xf numFmtId="166" fontId="16" fillId="0" borderId="8" xfId="1" applyNumberFormat="1" applyFont="1" applyBorder="1"/>
    <xf numFmtId="0" fontId="6" fillId="0" borderId="10" xfId="0" applyFont="1" applyBorder="1"/>
    <xf numFmtId="0" fontId="17" fillId="0" borderId="8" xfId="0" applyFont="1" applyBorder="1"/>
    <xf numFmtId="0" fontId="3" fillId="0" borderId="8" xfId="0" applyFont="1" applyBorder="1"/>
    <xf numFmtId="0" fontId="2" fillId="0" borderId="8" xfId="0" applyFont="1" applyBorder="1"/>
    <xf numFmtId="164" fontId="6" fillId="0" borderId="0" xfId="0" applyNumberFormat="1" applyFont="1"/>
    <xf numFmtId="0" fontId="9" fillId="0" borderId="8" xfId="0" applyFont="1" applyBorder="1"/>
    <xf numFmtId="0" fontId="3" fillId="0" borderId="11" xfId="0" applyFont="1" applyBorder="1"/>
    <xf numFmtId="166" fontId="8" fillId="0" borderId="12" xfId="1" applyNumberFormat="1" applyFont="1" applyBorder="1"/>
    <xf numFmtId="164" fontId="11" fillId="0" borderId="8" xfId="0" applyNumberFormat="1" applyFont="1" applyBorder="1"/>
    <xf numFmtId="166" fontId="2" fillId="0" borderId="13" xfId="1" applyNumberFormat="1" applyFont="1" applyBorder="1"/>
    <xf numFmtId="166" fontId="2" fillId="0" borderId="12" xfId="1" applyNumberFormat="1" applyFont="1" applyBorder="1"/>
    <xf numFmtId="0" fontId="3" fillId="0" borderId="14" xfId="0" applyFont="1" applyBorder="1"/>
    <xf numFmtId="0" fontId="3" fillId="0" borderId="15" xfId="0" applyFont="1" applyBorder="1"/>
    <xf numFmtId="164" fontId="3" fillId="0" borderId="15" xfId="0" applyNumberFormat="1" applyFont="1" applyBorder="1"/>
    <xf numFmtId="166" fontId="8" fillId="0" borderId="15" xfId="1" applyNumberFormat="1" applyFont="1" applyBorder="1"/>
    <xf numFmtId="164" fontId="11" fillId="0" borderId="15" xfId="0" applyNumberFormat="1" applyFont="1" applyBorder="1"/>
    <xf numFmtId="166" fontId="2" fillId="0" borderId="16" xfId="1" applyNumberFormat="1" applyFont="1" applyBorder="1"/>
    <xf numFmtId="0" fontId="11" fillId="0" borderId="15" xfId="0" applyFont="1" applyBorder="1"/>
    <xf numFmtId="166" fontId="2" fillId="0" borderId="15" xfId="1" applyNumberFormat="1" applyFont="1" applyBorder="1"/>
    <xf numFmtId="0" fontId="9" fillId="0" borderId="17" xfId="0" applyFont="1" applyBorder="1"/>
    <xf numFmtId="164" fontId="3" fillId="0" borderId="20" xfId="0" applyNumberFormat="1" applyFont="1" applyBorder="1" applyAlignment="1">
      <alignment horizontal="right"/>
    </xf>
    <xf numFmtId="164" fontId="16" fillId="0" borderId="20" xfId="0" applyNumberFormat="1" applyFont="1" applyBorder="1" applyAlignment="1">
      <alignment horizontal="right"/>
    </xf>
    <xf numFmtId="0" fontId="2" fillId="0" borderId="20" xfId="0" applyFont="1" applyBorder="1"/>
    <xf numFmtId="0" fontId="6" fillId="0" borderId="21" xfId="0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18" fillId="0" borderId="0" xfId="0" applyFont="1"/>
    <xf numFmtId="164" fontId="18" fillId="0" borderId="20" xfId="0" applyNumberFormat="1" applyFont="1" applyBorder="1"/>
    <xf numFmtId="166" fontId="8" fillId="0" borderId="0" xfId="1" applyNumberFormat="1" applyFont="1"/>
    <xf numFmtId="166" fontId="18" fillId="0" borderId="0" xfId="1" applyNumberFormat="1" applyFont="1"/>
    <xf numFmtId="0" fontId="3" fillId="0" borderId="3" xfId="0" applyFont="1" applyBorder="1"/>
    <xf numFmtId="164" fontId="3" fillId="0" borderId="22" xfId="0" applyNumberFormat="1" applyFont="1" applyBorder="1"/>
    <xf numFmtId="0" fontId="8" fillId="0" borderId="3" xfId="0" applyFont="1" applyBorder="1"/>
    <xf numFmtId="0" fontId="6" fillId="0" borderId="3" xfId="0" applyFont="1" applyBorder="1"/>
    <xf numFmtId="166" fontId="2" fillId="0" borderId="3" xfId="1" quotePrefix="1" applyNumberFormat="1" applyFont="1" applyBorder="1"/>
    <xf numFmtId="0" fontId="12" fillId="0" borderId="3" xfId="0" applyFont="1" applyBorder="1"/>
    <xf numFmtId="0" fontId="6" fillId="0" borderId="5" xfId="0" applyFont="1" applyBorder="1"/>
    <xf numFmtId="0" fontId="6" fillId="0" borderId="8" xfId="0" applyFont="1" applyBorder="1"/>
    <xf numFmtId="0" fontId="11" fillId="0" borderId="0" xfId="0" applyFont="1"/>
    <xf numFmtId="0" fontId="3" fillId="0" borderId="23" xfId="0" applyFont="1" applyBorder="1"/>
    <xf numFmtId="0" fontId="15" fillId="0" borderId="12" xfId="0" applyFont="1" applyBorder="1"/>
    <xf numFmtId="164" fontId="8" fillId="0" borderId="12" xfId="0" applyNumberFormat="1" applyFont="1" applyBorder="1"/>
    <xf numFmtId="0" fontId="6" fillId="0" borderId="12" xfId="0" applyFont="1" applyBorder="1"/>
    <xf numFmtId="0" fontId="15" fillId="0" borderId="15" xfId="0" applyFont="1" applyBorder="1"/>
    <xf numFmtId="164" fontId="8" fillId="0" borderId="15" xfId="0" applyNumberFormat="1" applyFont="1" applyBorder="1"/>
    <xf numFmtId="0" fontId="6" fillId="0" borderId="15" xfId="0" applyFont="1" applyBorder="1"/>
    <xf numFmtId="0" fontId="6" fillId="0" borderId="17" xfId="0" applyFont="1" applyBorder="1"/>
    <xf numFmtId="164" fontId="19" fillId="0" borderId="0" xfId="0" applyNumberFormat="1" applyFont="1" applyAlignment="1">
      <alignment horizontal="right"/>
    </xf>
    <xf numFmtId="166" fontId="20" fillId="0" borderId="0" xfId="1" applyNumberFormat="1" applyFont="1"/>
    <xf numFmtId="166" fontId="19" fillId="0" borderId="0" xfId="1" applyNumberFormat="1" applyFont="1"/>
    <xf numFmtId="0" fontId="6" fillId="0" borderId="20" xfId="0" applyFont="1" applyBorder="1"/>
    <xf numFmtId="0" fontId="3" fillId="0" borderId="24" xfId="0" applyFont="1" applyBorder="1"/>
    <xf numFmtId="164" fontId="3" fillId="2" borderId="22" xfId="0" applyNumberFormat="1" applyFont="1" applyFill="1" applyBorder="1"/>
    <xf numFmtId="164" fontId="8" fillId="0" borderId="2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3" fillId="0" borderId="25" xfId="0" applyFont="1" applyBorder="1"/>
    <xf numFmtId="164" fontId="2" fillId="0" borderId="8" xfId="0" applyNumberFormat="1" applyFont="1" applyBorder="1"/>
    <xf numFmtId="0" fontId="12" fillId="0" borderId="0" xfId="0" applyFont="1"/>
    <xf numFmtId="164" fontId="11" fillId="0" borderId="12" xfId="0" applyNumberFormat="1" applyFont="1" applyBorder="1"/>
    <xf numFmtId="164" fontId="18" fillId="0" borderId="8" xfId="0" applyNumberFormat="1" applyFont="1" applyBorder="1"/>
    <xf numFmtId="0" fontId="3" fillId="0" borderId="26" xfId="0" applyFont="1" applyBorder="1"/>
    <xf numFmtId="164" fontId="3" fillId="2" borderId="15" xfId="0" applyNumberFormat="1" applyFont="1" applyFill="1" applyBorder="1"/>
    <xf numFmtId="164" fontId="8" fillId="0" borderId="27" xfId="0" applyNumberFormat="1" applyFont="1" applyBorder="1"/>
    <xf numFmtId="0" fontId="11" fillId="0" borderId="20" xfId="0" applyFont="1" applyBorder="1"/>
    <xf numFmtId="164" fontId="2" fillId="0" borderId="15" xfId="0" applyNumberFormat="1" applyFont="1" applyBorder="1"/>
    <xf numFmtId="0" fontId="2" fillId="0" borderId="15" xfId="0" applyFont="1" applyBorder="1"/>
    <xf numFmtId="164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0" fontId="23" fillId="0" borderId="3" xfId="0" applyFont="1" applyBorder="1"/>
    <xf numFmtId="0" fontId="9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20" fillId="0" borderId="8" xfId="0" applyNumberFormat="1" applyFont="1" applyBorder="1" applyAlignment="1">
      <alignment horizontal="right" vertical="center"/>
    </xf>
    <xf numFmtId="164" fontId="19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23" fillId="0" borderId="8" xfId="0" applyFont="1" applyBorder="1"/>
    <xf numFmtId="0" fontId="6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0" fillId="0" borderId="15" xfId="0" applyNumberFormat="1" applyFont="1" applyBorder="1" applyAlignment="1">
      <alignment horizontal="right" vertical="center"/>
    </xf>
    <xf numFmtId="164" fontId="19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23" fillId="0" borderId="15" xfId="0" applyFont="1" applyBorder="1"/>
    <xf numFmtId="0" fontId="6" fillId="0" borderId="17" xfId="0" applyFont="1" applyBorder="1" applyAlignment="1">
      <alignment vertical="center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11" fillId="0" borderId="28" xfId="0" applyFont="1" applyBorder="1"/>
    <xf numFmtId="164" fontId="2" fillId="0" borderId="3" xfId="0" applyNumberFormat="1" applyFont="1" applyBorder="1" applyAlignment="1">
      <alignment horizontal="right"/>
    </xf>
    <xf numFmtId="0" fontId="9" fillId="0" borderId="28" xfId="0" applyFont="1" applyBorder="1"/>
    <xf numFmtId="0" fontId="9" fillId="0" borderId="29" xfId="0" applyFont="1" applyBorder="1"/>
    <xf numFmtId="0" fontId="3" fillId="0" borderId="8" xfId="0" applyFont="1" applyBorder="1" applyAlignment="1">
      <alignment horizontal="left"/>
    </xf>
    <xf numFmtId="164" fontId="3" fillId="0" borderId="8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12" fillId="0" borderId="15" xfId="0" applyFont="1" applyBorder="1"/>
    <xf numFmtId="164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13" fillId="0" borderId="0" xfId="0" applyFont="1"/>
    <xf numFmtId="164" fontId="2" fillId="0" borderId="0" xfId="0" applyNumberFormat="1" applyFont="1"/>
    <xf numFmtId="166" fontId="2" fillId="0" borderId="0" xfId="1" applyNumberFormat="1" applyFont="1"/>
    <xf numFmtId="0" fontId="2" fillId="0" borderId="0" xfId="1" applyNumberFormat="1" applyFont="1"/>
    <xf numFmtId="0" fontId="2" fillId="0" borderId="1" xfId="0" applyFont="1" applyBorder="1"/>
    <xf numFmtId="0" fontId="2" fillId="0" borderId="3" xfId="1" applyNumberFormat="1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1" applyNumberFormat="1" applyFont="1" applyBorder="1"/>
    <xf numFmtId="0" fontId="2" fillId="0" borderId="21" xfId="0" applyFont="1" applyBorder="1"/>
    <xf numFmtId="0" fontId="2" fillId="0" borderId="30" xfId="0" applyFont="1" applyBorder="1"/>
    <xf numFmtId="0" fontId="2" fillId="0" borderId="31" xfId="0" applyFont="1" applyBorder="1"/>
    <xf numFmtId="164" fontId="2" fillId="0" borderId="31" xfId="0" applyNumberFormat="1" applyFont="1" applyBorder="1"/>
    <xf numFmtId="166" fontId="8" fillId="0" borderId="31" xfId="1" applyNumberFormat="1" applyFont="1" applyBorder="1"/>
    <xf numFmtId="166" fontId="2" fillId="0" borderId="31" xfId="1" applyNumberFormat="1" applyFont="1" applyBorder="1"/>
    <xf numFmtId="166" fontId="2" fillId="0" borderId="32" xfId="1" applyNumberFormat="1" applyFont="1" applyBorder="1"/>
    <xf numFmtId="0" fontId="12" fillId="0" borderId="33" xfId="0" applyFont="1" applyBorder="1"/>
    <xf numFmtId="166" fontId="2" fillId="0" borderId="34" xfId="1" applyNumberFormat="1" applyFont="1" applyBorder="1"/>
    <xf numFmtId="0" fontId="2" fillId="0" borderId="35" xfId="0" applyFont="1" applyBorder="1"/>
    <xf numFmtId="0" fontId="2" fillId="0" borderId="6" xfId="0" applyFont="1" applyBorder="1"/>
    <xf numFmtId="0" fontId="2" fillId="0" borderId="8" xfId="1" applyNumberFormat="1" applyFont="1" applyBorder="1"/>
    <xf numFmtId="0" fontId="2" fillId="0" borderId="36" xfId="0" applyFont="1" applyBorder="1"/>
    <xf numFmtId="166" fontId="8" fillId="0" borderId="20" xfId="1" applyNumberFormat="1" applyFont="1" applyBorder="1"/>
    <xf numFmtId="166" fontId="2" fillId="0" borderId="20" xfId="1" applyNumberFormat="1" applyFont="1" applyBorder="1"/>
    <xf numFmtId="0" fontId="2" fillId="0" borderId="20" xfId="1" applyNumberFormat="1" applyFont="1" applyBorder="1"/>
    <xf numFmtId="0" fontId="9" fillId="0" borderId="21" xfId="0" applyFont="1" applyBorder="1"/>
    <xf numFmtId="166" fontId="3" fillId="0" borderId="0" xfId="1" applyNumberFormat="1" applyFont="1"/>
    <xf numFmtId="166" fontId="16" fillId="0" borderId="0" xfId="1" applyNumberFormat="1" applyFont="1"/>
    <xf numFmtId="0" fontId="3" fillId="0" borderId="0" xfId="1" applyNumberFormat="1" applyFont="1"/>
    <xf numFmtId="0" fontId="3" fillId="0" borderId="18" xfId="0" applyFont="1" applyBorder="1" applyAlignment="1">
      <alignment horizontal="center"/>
    </xf>
    <xf numFmtId="166" fontId="16" fillId="0" borderId="19" xfId="1" applyNumberFormat="1" applyFont="1" applyBorder="1"/>
    <xf numFmtId="166" fontId="3" fillId="0" borderId="19" xfId="1" applyNumberFormat="1" applyFont="1" applyBorder="1"/>
    <xf numFmtId="0" fontId="3" fillId="0" borderId="19" xfId="1" applyNumberFormat="1" applyFont="1" applyBorder="1"/>
    <xf numFmtId="166" fontId="3" fillId="0" borderId="37" xfId="1" applyNumberFormat="1" applyFont="1" applyBorder="1"/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2">
    <cellStyle name="Monétaire" xfId="1" builtinId="4"/>
    <cellStyle name="Normal" xfId="0" builtinId="0"/>
  </cellStyles>
  <dxfs count="5"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C98D6-8160-40A4-822B-A4CF3FAA8FED}">
  <sheetPr>
    <pageSetUpPr fitToPage="1"/>
  </sheetPr>
  <dimension ref="A1:M95"/>
  <sheetViews>
    <sheetView tabSelected="1" workbookViewId="0">
      <selection activeCell="C80" sqref="C80"/>
    </sheetView>
  </sheetViews>
  <sheetFormatPr baseColWidth="10" defaultRowHeight="12.75" x14ac:dyDescent="0.2"/>
  <cols>
    <col min="1" max="1" width="48.85546875" customWidth="1"/>
    <col min="2" max="2" width="37.85546875" bestFit="1" customWidth="1"/>
    <col min="3" max="3" width="13.5703125" bestFit="1" customWidth="1"/>
    <col min="4" max="4" width="13.42578125" bestFit="1" customWidth="1"/>
    <col min="5" max="5" width="3.7109375" customWidth="1"/>
    <col min="6" max="6" width="3.5703125" customWidth="1"/>
    <col min="7" max="7" width="14.85546875" customWidth="1"/>
    <col min="8" max="8" width="5.85546875" bestFit="1" customWidth="1"/>
    <col min="9" max="9" width="12.42578125" bestFit="1" customWidth="1"/>
    <col min="10" max="10" width="6" customWidth="1"/>
    <col min="257" max="257" width="48.85546875" customWidth="1"/>
    <col min="258" max="258" width="37.85546875" bestFit="1" customWidth="1"/>
    <col min="259" max="259" width="13.5703125" bestFit="1" customWidth="1"/>
    <col min="260" max="260" width="13.42578125" bestFit="1" customWidth="1"/>
    <col min="261" max="261" width="3.7109375" customWidth="1"/>
    <col min="262" max="262" width="3.5703125" customWidth="1"/>
    <col min="263" max="263" width="14.85546875" customWidth="1"/>
    <col min="264" max="264" width="5.85546875" bestFit="1" customWidth="1"/>
    <col min="265" max="265" width="12.42578125" bestFit="1" customWidth="1"/>
    <col min="266" max="266" width="6" customWidth="1"/>
    <col min="513" max="513" width="48.85546875" customWidth="1"/>
    <col min="514" max="514" width="37.85546875" bestFit="1" customWidth="1"/>
    <col min="515" max="515" width="13.5703125" bestFit="1" customWidth="1"/>
    <col min="516" max="516" width="13.42578125" bestFit="1" customWidth="1"/>
    <col min="517" max="517" width="3.7109375" customWidth="1"/>
    <col min="518" max="518" width="3.5703125" customWidth="1"/>
    <col min="519" max="519" width="14.85546875" customWidth="1"/>
    <col min="520" max="520" width="5.85546875" bestFit="1" customWidth="1"/>
    <col min="521" max="521" width="12.42578125" bestFit="1" customWidth="1"/>
    <col min="522" max="522" width="6" customWidth="1"/>
    <col min="769" max="769" width="48.85546875" customWidth="1"/>
    <col min="770" max="770" width="37.85546875" bestFit="1" customWidth="1"/>
    <col min="771" max="771" width="13.5703125" bestFit="1" customWidth="1"/>
    <col min="772" max="772" width="13.42578125" bestFit="1" customWidth="1"/>
    <col min="773" max="773" width="3.7109375" customWidth="1"/>
    <col min="774" max="774" width="3.5703125" customWidth="1"/>
    <col min="775" max="775" width="14.85546875" customWidth="1"/>
    <col min="776" max="776" width="5.85546875" bestFit="1" customWidth="1"/>
    <col min="777" max="777" width="12.42578125" bestFit="1" customWidth="1"/>
    <col min="778" max="778" width="6" customWidth="1"/>
    <col min="1025" max="1025" width="48.85546875" customWidth="1"/>
    <col min="1026" max="1026" width="37.85546875" bestFit="1" customWidth="1"/>
    <col min="1027" max="1027" width="13.5703125" bestFit="1" customWidth="1"/>
    <col min="1028" max="1028" width="13.42578125" bestFit="1" customWidth="1"/>
    <col min="1029" max="1029" width="3.7109375" customWidth="1"/>
    <col min="1030" max="1030" width="3.5703125" customWidth="1"/>
    <col min="1031" max="1031" width="14.85546875" customWidth="1"/>
    <col min="1032" max="1032" width="5.85546875" bestFit="1" customWidth="1"/>
    <col min="1033" max="1033" width="12.42578125" bestFit="1" customWidth="1"/>
    <col min="1034" max="1034" width="6" customWidth="1"/>
    <col min="1281" max="1281" width="48.85546875" customWidth="1"/>
    <col min="1282" max="1282" width="37.85546875" bestFit="1" customWidth="1"/>
    <col min="1283" max="1283" width="13.5703125" bestFit="1" customWidth="1"/>
    <col min="1284" max="1284" width="13.42578125" bestFit="1" customWidth="1"/>
    <col min="1285" max="1285" width="3.7109375" customWidth="1"/>
    <col min="1286" max="1286" width="3.5703125" customWidth="1"/>
    <col min="1287" max="1287" width="14.85546875" customWidth="1"/>
    <col min="1288" max="1288" width="5.85546875" bestFit="1" customWidth="1"/>
    <col min="1289" max="1289" width="12.42578125" bestFit="1" customWidth="1"/>
    <col min="1290" max="1290" width="6" customWidth="1"/>
    <col min="1537" max="1537" width="48.85546875" customWidth="1"/>
    <col min="1538" max="1538" width="37.85546875" bestFit="1" customWidth="1"/>
    <col min="1539" max="1539" width="13.5703125" bestFit="1" customWidth="1"/>
    <col min="1540" max="1540" width="13.42578125" bestFit="1" customWidth="1"/>
    <col min="1541" max="1541" width="3.7109375" customWidth="1"/>
    <col min="1542" max="1542" width="3.5703125" customWidth="1"/>
    <col min="1543" max="1543" width="14.85546875" customWidth="1"/>
    <col min="1544" max="1544" width="5.85546875" bestFit="1" customWidth="1"/>
    <col min="1545" max="1545" width="12.42578125" bestFit="1" customWidth="1"/>
    <col min="1546" max="1546" width="6" customWidth="1"/>
    <col min="1793" max="1793" width="48.85546875" customWidth="1"/>
    <col min="1794" max="1794" width="37.85546875" bestFit="1" customWidth="1"/>
    <col min="1795" max="1795" width="13.5703125" bestFit="1" customWidth="1"/>
    <col min="1796" max="1796" width="13.42578125" bestFit="1" customWidth="1"/>
    <col min="1797" max="1797" width="3.7109375" customWidth="1"/>
    <col min="1798" max="1798" width="3.5703125" customWidth="1"/>
    <col min="1799" max="1799" width="14.85546875" customWidth="1"/>
    <col min="1800" max="1800" width="5.85546875" bestFit="1" customWidth="1"/>
    <col min="1801" max="1801" width="12.42578125" bestFit="1" customWidth="1"/>
    <col min="1802" max="1802" width="6" customWidth="1"/>
    <col min="2049" max="2049" width="48.85546875" customWidth="1"/>
    <col min="2050" max="2050" width="37.85546875" bestFit="1" customWidth="1"/>
    <col min="2051" max="2051" width="13.5703125" bestFit="1" customWidth="1"/>
    <col min="2052" max="2052" width="13.42578125" bestFit="1" customWidth="1"/>
    <col min="2053" max="2053" width="3.7109375" customWidth="1"/>
    <col min="2054" max="2054" width="3.5703125" customWidth="1"/>
    <col min="2055" max="2055" width="14.85546875" customWidth="1"/>
    <col min="2056" max="2056" width="5.85546875" bestFit="1" customWidth="1"/>
    <col min="2057" max="2057" width="12.42578125" bestFit="1" customWidth="1"/>
    <col min="2058" max="2058" width="6" customWidth="1"/>
    <col min="2305" max="2305" width="48.85546875" customWidth="1"/>
    <col min="2306" max="2306" width="37.85546875" bestFit="1" customWidth="1"/>
    <col min="2307" max="2307" width="13.5703125" bestFit="1" customWidth="1"/>
    <col min="2308" max="2308" width="13.42578125" bestFit="1" customWidth="1"/>
    <col min="2309" max="2309" width="3.7109375" customWidth="1"/>
    <col min="2310" max="2310" width="3.5703125" customWidth="1"/>
    <col min="2311" max="2311" width="14.85546875" customWidth="1"/>
    <col min="2312" max="2312" width="5.85546875" bestFit="1" customWidth="1"/>
    <col min="2313" max="2313" width="12.42578125" bestFit="1" customWidth="1"/>
    <col min="2314" max="2314" width="6" customWidth="1"/>
    <col min="2561" max="2561" width="48.85546875" customWidth="1"/>
    <col min="2562" max="2562" width="37.85546875" bestFit="1" customWidth="1"/>
    <col min="2563" max="2563" width="13.5703125" bestFit="1" customWidth="1"/>
    <col min="2564" max="2564" width="13.42578125" bestFit="1" customWidth="1"/>
    <col min="2565" max="2565" width="3.7109375" customWidth="1"/>
    <col min="2566" max="2566" width="3.5703125" customWidth="1"/>
    <col min="2567" max="2567" width="14.85546875" customWidth="1"/>
    <col min="2568" max="2568" width="5.85546875" bestFit="1" customWidth="1"/>
    <col min="2569" max="2569" width="12.42578125" bestFit="1" customWidth="1"/>
    <col min="2570" max="2570" width="6" customWidth="1"/>
    <col min="2817" max="2817" width="48.85546875" customWidth="1"/>
    <col min="2818" max="2818" width="37.85546875" bestFit="1" customWidth="1"/>
    <col min="2819" max="2819" width="13.5703125" bestFit="1" customWidth="1"/>
    <col min="2820" max="2820" width="13.42578125" bestFit="1" customWidth="1"/>
    <col min="2821" max="2821" width="3.7109375" customWidth="1"/>
    <col min="2822" max="2822" width="3.5703125" customWidth="1"/>
    <col min="2823" max="2823" width="14.85546875" customWidth="1"/>
    <col min="2824" max="2824" width="5.85546875" bestFit="1" customWidth="1"/>
    <col min="2825" max="2825" width="12.42578125" bestFit="1" customWidth="1"/>
    <col min="2826" max="2826" width="6" customWidth="1"/>
    <col min="3073" max="3073" width="48.85546875" customWidth="1"/>
    <col min="3074" max="3074" width="37.85546875" bestFit="1" customWidth="1"/>
    <col min="3075" max="3075" width="13.5703125" bestFit="1" customWidth="1"/>
    <col min="3076" max="3076" width="13.42578125" bestFit="1" customWidth="1"/>
    <col min="3077" max="3077" width="3.7109375" customWidth="1"/>
    <col min="3078" max="3078" width="3.5703125" customWidth="1"/>
    <col min="3079" max="3079" width="14.85546875" customWidth="1"/>
    <col min="3080" max="3080" width="5.85546875" bestFit="1" customWidth="1"/>
    <col min="3081" max="3081" width="12.42578125" bestFit="1" customWidth="1"/>
    <col min="3082" max="3082" width="6" customWidth="1"/>
    <col min="3329" max="3329" width="48.85546875" customWidth="1"/>
    <col min="3330" max="3330" width="37.85546875" bestFit="1" customWidth="1"/>
    <col min="3331" max="3331" width="13.5703125" bestFit="1" customWidth="1"/>
    <col min="3332" max="3332" width="13.42578125" bestFit="1" customWidth="1"/>
    <col min="3333" max="3333" width="3.7109375" customWidth="1"/>
    <col min="3334" max="3334" width="3.5703125" customWidth="1"/>
    <col min="3335" max="3335" width="14.85546875" customWidth="1"/>
    <col min="3336" max="3336" width="5.85546875" bestFit="1" customWidth="1"/>
    <col min="3337" max="3337" width="12.42578125" bestFit="1" customWidth="1"/>
    <col min="3338" max="3338" width="6" customWidth="1"/>
    <col min="3585" max="3585" width="48.85546875" customWidth="1"/>
    <col min="3586" max="3586" width="37.85546875" bestFit="1" customWidth="1"/>
    <col min="3587" max="3587" width="13.5703125" bestFit="1" customWidth="1"/>
    <col min="3588" max="3588" width="13.42578125" bestFit="1" customWidth="1"/>
    <col min="3589" max="3589" width="3.7109375" customWidth="1"/>
    <col min="3590" max="3590" width="3.5703125" customWidth="1"/>
    <col min="3591" max="3591" width="14.85546875" customWidth="1"/>
    <col min="3592" max="3592" width="5.85546875" bestFit="1" customWidth="1"/>
    <col min="3593" max="3593" width="12.42578125" bestFit="1" customWidth="1"/>
    <col min="3594" max="3594" width="6" customWidth="1"/>
    <col min="3841" max="3841" width="48.85546875" customWidth="1"/>
    <col min="3842" max="3842" width="37.85546875" bestFit="1" customWidth="1"/>
    <col min="3843" max="3843" width="13.5703125" bestFit="1" customWidth="1"/>
    <col min="3844" max="3844" width="13.42578125" bestFit="1" customWidth="1"/>
    <col min="3845" max="3845" width="3.7109375" customWidth="1"/>
    <col min="3846" max="3846" width="3.5703125" customWidth="1"/>
    <col min="3847" max="3847" width="14.85546875" customWidth="1"/>
    <col min="3848" max="3848" width="5.85546875" bestFit="1" customWidth="1"/>
    <col min="3849" max="3849" width="12.42578125" bestFit="1" customWidth="1"/>
    <col min="3850" max="3850" width="6" customWidth="1"/>
    <col min="4097" max="4097" width="48.85546875" customWidth="1"/>
    <col min="4098" max="4098" width="37.85546875" bestFit="1" customWidth="1"/>
    <col min="4099" max="4099" width="13.5703125" bestFit="1" customWidth="1"/>
    <col min="4100" max="4100" width="13.42578125" bestFit="1" customWidth="1"/>
    <col min="4101" max="4101" width="3.7109375" customWidth="1"/>
    <col min="4102" max="4102" width="3.5703125" customWidth="1"/>
    <col min="4103" max="4103" width="14.85546875" customWidth="1"/>
    <col min="4104" max="4104" width="5.85546875" bestFit="1" customWidth="1"/>
    <col min="4105" max="4105" width="12.42578125" bestFit="1" customWidth="1"/>
    <col min="4106" max="4106" width="6" customWidth="1"/>
    <col min="4353" max="4353" width="48.85546875" customWidth="1"/>
    <col min="4354" max="4354" width="37.85546875" bestFit="1" customWidth="1"/>
    <col min="4355" max="4355" width="13.5703125" bestFit="1" customWidth="1"/>
    <col min="4356" max="4356" width="13.42578125" bestFit="1" customWidth="1"/>
    <col min="4357" max="4357" width="3.7109375" customWidth="1"/>
    <col min="4358" max="4358" width="3.5703125" customWidth="1"/>
    <col min="4359" max="4359" width="14.85546875" customWidth="1"/>
    <col min="4360" max="4360" width="5.85546875" bestFit="1" customWidth="1"/>
    <col min="4361" max="4361" width="12.42578125" bestFit="1" customWidth="1"/>
    <col min="4362" max="4362" width="6" customWidth="1"/>
    <col min="4609" max="4609" width="48.85546875" customWidth="1"/>
    <col min="4610" max="4610" width="37.85546875" bestFit="1" customWidth="1"/>
    <col min="4611" max="4611" width="13.5703125" bestFit="1" customWidth="1"/>
    <col min="4612" max="4612" width="13.42578125" bestFit="1" customWidth="1"/>
    <col min="4613" max="4613" width="3.7109375" customWidth="1"/>
    <col min="4614" max="4614" width="3.5703125" customWidth="1"/>
    <col min="4615" max="4615" width="14.85546875" customWidth="1"/>
    <col min="4616" max="4616" width="5.85546875" bestFit="1" customWidth="1"/>
    <col min="4617" max="4617" width="12.42578125" bestFit="1" customWidth="1"/>
    <col min="4618" max="4618" width="6" customWidth="1"/>
    <col min="4865" max="4865" width="48.85546875" customWidth="1"/>
    <col min="4866" max="4866" width="37.85546875" bestFit="1" customWidth="1"/>
    <col min="4867" max="4867" width="13.5703125" bestFit="1" customWidth="1"/>
    <col min="4868" max="4868" width="13.42578125" bestFit="1" customWidth="1"/>
    <col min="4869" max="4869" width="3.7109375" customWidth="1"/>
    <col min="4870" max="4870" width="3.5703125" customWidth="1"/>
    <col min="4871" max="4871" width="14.85546875" customWidth="1"/>
    <col min="4872" max="4872" width="5.85546875" bestFit="1" customWidth="1"/>
    <col min="4873" max="4873" width="12.42578125" bestFit="1" customWidth="1"/>
    <col min="4874" max="4874" width="6" customWidth="1"/>
    <col min="5121" max="5121" width="48.85546875" customWidth="1"/>
    <col min="5122" max="5122" width="37.85546875" bestFit="1" customWidth="1"/>
    <col min="5123" max="5123" width="13.5703125" bestFit="1" customWidth="1"/>
    <col min="5124" max="5124" width="13.42578125" bestFit="1" customWidth="1"/>
    <col min="5125" max="5125" width="3.7109375" customWidth="1"/>
    <col min="5126" max="5126" width="3.5703125" customWidth="1"/>
    <col min="5127" max="5127" width="14.85546875" customWidth="1"/>
    <col min="5128" max="5128" width="5.85546875" bestFit="1" customWidth="1"/>
    <col min="5129" max="5129" width="12.42578125" bestFit="1" customWidth="1"/>
    <col min="5130" max="5130" width="6" customWidth="1"/>
    <col min="5377" max="5377" width="48.85546875" customWidth="1"/>
    <col min="5378" max="5378" width="37.85546875" bestFit="1" customWidth="1"/>
    <col min="5379" max="5379" width="13.5703125" bestFit="1" customWidth="1"/>
    <col min="5380" max="5380" width="13.42578125" bestFit="1" customWidth="1"/>
    <col min="5381" max="5381" width="3.7109375" customWidth="1"/>
    <col min="5382" max="5382" width="3.5703125" customWidth="1"/>
    <col min="5383" max="5383" width="14.85546875" customWidth="1"/>
    <col min="5384" max="5384" width="5.85546875" bestFit="1" customWidth="1"/>
    <col min="5385" max="5385" width="12.42578125" bestFit="1" customWidth="1"/>
    <col min="5386" max="5386" width="6" customWidth="1"/>
    <col min="5633" max="5633" width="48.85546875" customWidth="1"/>
    <col min="5634" max="5634" width="37.85546875" bestFit="1" customWidth="1"/>
    <col min="5635" max="5635" width="13.5703125" bestFit="1" customWidth="1"/>
    <col min="5636" max="5636" width="13.42578125" bestFit="1" customWidth="1"/>
    <col min="5637" max="5637" width="3.7109375" customWidth="1"/>
    <col min="5638" max="5638" width="3.5703125" customWidth="1"/>
    <col min="5639" max="5639" width="14.85546875" customWidth="1"/>
    <col min="5640" max="5640" width="5.85546875" bestFit="1" customWidth="1"/>
    <col min="5641" max="5641" width="12.42578125" bestFit="1" customWidth="1"/>
    <col min="5642" max="5642" width="6" customWidth="1"/>
    <col min="5889" max="5889" width="48.85546875" customWidth="1"/>
    <col min="5890" max="5890" width="37.85546875" bestFit="1" customWidth="1"/>
    <col min="5891" max="5891" width="13.5703125" bestFit="1" customWidth="1"/>
    <col min="5892" max="5892" width="13.42578125" bestFit="1" customWidth="1"/>
    <col min="5893" max="5893" width="3.7109375" customWidth="1"/>
    <col min="5894" max="5894" width="3.5703125" customWidth="1"/>
    <col min="5895" max="5895" width="14.85546875" customWidth="1"/>
    <col min="5896" max="5896" width="5.85546875" bestFit="1" customWidth="1"/>
    <col min="5897" max="5897" width="12.42578125" bestFit="1" customWidth="1"/>
    <col min="5898" max="5898" width="6" customWidth="1"/>
    <col min="6145" max="6145" width="48.85546875" customWidth="1"/>
    <col min="6146" max="6146" width="37.85546875" bestFit="1" customWidth="1"/>
    <col min="6147" max="6147" width="13.5703125" bestFit="1" customWidth="1"/>
    <col min="6148" max="6148" width="13.42578125" bestFit="1" customWidth="1"/>
    <col min="6149" max="6149" width="3.7109375" customWidth="1"/>
    <col min="6150" max="6150" width="3.5703125" customWidth="1"/>
    <col min="6151" max="6151" width="14.85546875" customWidth="1"/>
    <col min="6152" max="6152" width="5.85546875" bestFit="1" customWidth="1"/>
    <col min="6153" max="6153" width="12.42578125" bestFit="1" customWidth="1"/>
    <col min="6154" max="6154" width="6" customWidth="1"/>
    <col min="6401" max="6401" width="48.85546875" customWidth="1"/>
    <col min="6402" max="6402" width="37.85546875" bestFit="1" customWidth="1"/>
    <col min="6403" max="6403" width="13.5703125" bestFit="1" customWidth="1"/>
    <col min="6404" max="6404" width="13.42578125" bestFit="1" customWidth="1"/>
    <col min="6405" max="6405" width="3.7109375" customWidth="1"/>
    <col min="6406" max="6406" width="3.5703125" customWidth="1"/>
    <col min="6407" max="6407" width="14.85546875" customWidth="1"/>
    <col min="6408" max="6408" width="5.85546875" bestFit="1" customWidth="1"/>
    <col min="6409" max="6409" width="12.42578125" bestFit="1" customWidth="1"/>
    <col min="6410" max="6410" width="6" customWidth="1"/>
    <col min="6657" max="6657" width="48.85546875" customWidth="1"/>
    <col min="6658" max="6658" width="37.85546875" bestFit="1" customWidth="1"/>
    <col min="6659" max="6659" width="13.5703125" bestFit="1" customWidth="1"/>
    <col min="6660" max="6660" width="13.42578125" bestFit="1" customWidth="1"/>
    <col min="6661" max="6661" width="3.7109375" customWidth="1"/>
    <col min="6662" max="6662" width="3.5703125" customWidth="1"/>
    <col min="6663" max="6663" width="14.85546875" customWidth="1"/>
    <col min="6664" max="6664" width="5.85546875" bestFit="1" customWidth="1"/>
    <col min="6665" max="6665" width="12.42578125" bestFit="1" customWidth="1"/>
    <col min="6666" max="6666" width="6" customWidth="1"/>
    <col min="6913" max="6913" width="48.85546875" customWidth="1"/>
    <col min="6914" max="6914" width="37.85546875" bestFit="1" customWidth="1"/>
    <col min="6915" max="6915" width="13.5703125" bestFit="1" customWidth="1"/>
    <col min="6916" max="6916" width="13.42578125" bestFit="1" customWidth="1"/>
    <col min="6917" max="6917" width="3.7109375" customWidth="1"/>
    <col min="6918" max="6918" width="3.5703125" customWidth="1"/>
    <col min="6919" max="6919" width="14.85546875" customWidth="1"/>
    <col min="6920" max="6920" width="5.85546875" bestFit="1" customWidth="1"/>
    <col min="6921" max="6921" width="12.42578125" bestFit="1" customWidth="1"/>
    <col min="6922" max="6922" width="6" customWidth="1"/>
    <col min="7169" max="7169" width="48.85546875" customWidth="1"/>
    <col min="7170" max="7170" width="37.85546875" bestFit="1" customWidth="1"/>
    <col min="7171" max="7171" width="13.5703125" bestFit="1" customWidth="1"/>
    <col min="7172" max="7172" width="13.42578125" bestFit="1" customWidth="1"/>
    <col min="7173" max="7173" width="3.7109375" customWidth="1"/>
    <col min="7174" max="7174" width="3.5703125" customWidth="1"/>
    <col min="7175" max="7175" width="14.85546875" customWidth="1"/>
    <col min="7176" max="7176" width="5.85546875" bestFit="1" customWidth="1"/>
    <col min="7177" max="7177" width="12.42578125" bestFit="1" customWidth="1"/>
    <col min="7178" max="7178" width="6" customWidth="1"/>
    <col min="7425" max="7425" width="48.85546875" customWidth="1"/>
    <col min="7426" max="7426" width="37.85546875" bestFit="1" customWidth="1"/>
    <col min="7427" max="7427" width="13.5703125" bestFit="1" customWidth="1"/>
    <col min="7428" max="7428" width="13.42578125" bestFit="1" customWidth="1"/>
    <col min="7429" max="7429" width="3.7109375" customWidth="1"/>
    <col min="7430" max="7430" width="3.5703125" customWidth="1"/>
    <col min="7431" max="7431" width="14.85546875" customWidth="1"/>
    <col min="7432" max="7432" width="5.85546875" bestFit="1" customWidth="1"/>
    <col min="7433" max="7433" width="12.42578125" bestFit="1" customWidth="1"/>
    <col min="7434" max="7434" width="6" customWidth="1"/>
    <col min="7681" max="7681" width="48.85546875" customWidth="1"/>
    <col min="7682" max="7682" width="37.85546875" bestFit="1" customWidth="1"/>
    <col min="7683" max="7683" width="13.5703125" bestFit="1" customWidth="1"/>
    <col min="7684" max="7684" width="13.42578125" bestFit="1" customWidth="1"/>
    <col min="7685" max="7685" width="3.7109375" customWidth="1"/>
    <col min="7686" max="7686" width="3.5703125" customWidth="1"/>
    <col min="7687" max="7687" width="14.85546875" customWidth="1"/>
    <col min="7688" max="7688" width="5.85546875" bestFit="1" customWidth="1"/>
    <col min="7689" max="7689" width="12.42578125" bestFit="1" customWidth="1"/>
    <col min="7690" max="7690" width="6" customWidth="1"/>
    <col min="7937" max="7937" width="48.85546875" customWidth="1"/>
    <col min="7938" max="7938" width="37.85546875" bestFit="1" customWidth="1"/>
    <col min="7939" max="7939" width="13.5703125" bestFit="1" customWidth="1"/>
    <col min="7940" max="7940" width="13.42578125" bestFit="1" customWidth="1"/>
    <col min="7941" max="7941" width="3.7109375" customWidth="1"/>
    <col min="7942" max="7942" width="3.5703125" customWidth="1"/>
    <col min="7943" max="7943" width="14.85546875" customWidth="1"/>
    <col min="7944" max="7944" width="5.85546875" bestFit="1" customWidth="1"/>
    <col min="7945" max="7945" width="12.42578125" bestFit="1" customWidth="1"/>
    <col min="7946" max="7946" width="6" customWidth="1"/>
    <col min="8193" max="8193" width="48.85546875" customWidth="1"/>
    <col min="8194" max="8194" width="37.85546875" bestFit="1" customWidth="1"/>
    <col min="8195" max="8195" width="13.5703125" bestFit="1" customWidth="1"/>
    <col min="8196" max="8196" width="13.42578125" bestFit="1" customWidth="1"/>
    <col min="8197" max="8197" width="3.7109375" customWidth="1"/>
    <col min="8198" max="8198" width="3.5703125" customWidth="1"/>
    <col min="8199" max="8199" width="14.85546875" customWidth="1"/>
    <col min="8200" max="8200" width="5.85546875" bestFit="1" customWidth="1"/>
    <col min="8201" max="8201" width="12.42578125" bestFit="1" customWidth="1"/>
    <col min="8202" max="8202" width="6" customWidth="1"/>
    <col min="8449" max="8449" width="48.85546875" customWidth="1"/>
    <col min="8450" max="8450" width="37.85546875" bestFit="1" customWidth="1"/>
    <col min="8451" max="8451" width="13.5703125" bestFit="1" customWidth="1"/>
    <col min="8452" max="8452" width="13.42578125" bestFit="1" customWidth="1"/>
    <col min="8453" max="8453" width="3.7109375" customWidth="1"/>
    <col min="8454" max="8454" width="3.5703125" customWidth="1"/>
    <col min="8455" max="8455" width="14.85546875" customWidth="1"/>
    <col min="8456" max="8456" width="5.85546875" bestFit="1" customWidth="1"/>
    <col min="8457" max="8457" width="12.42578125" bestFit="1" customWidth="1"/>
    <col min="8458" max="8458" width="6" customWidth="1"/>
    <col min="8705" max="8705" width="48.85546875" customWidth="1"/>
    <col min="8706" max="8706" width="37.85546875" bestFit="1" customWidth="1"/>
    <col min="8707" max="8707" width="13.5703125" bestFit="1" customWidth="1"/>
    <col min="8708" max="8708" width="13.42578125" bestFit="1" customWidth="1"/>
    <col min="8709" max="8709" width="3.7109375" customWidth="1"/>
    <col min="8710" max="8710" width="3.5703125" customWidth="1"/>
    <col min="8711" max="8711" width="14.85546875" customWidth="1"/>
    <col min="8712" max="8712" width="5.85546875" bestFit="1" customWidth="1"/>
    <col min="8713" max="8713" width="12.42578125" bestFit="1" customWidth="1"/>
    <col min="8714" max="8714" width="6" customWidth="1"/>
    <col min="8961" max="8961" width="48.85546875" customWidth="1"/>
    <col min="8962" max="8962" width="37.85546875" bestFit="1" customWidth="1"/>
    <col min="8963" max="8963" width="13.5703125" bestFit="1" customWidth="1"/>
    <col min="8964" max="8964" width="13.42578125" bestFit="1" customWidth="1"/>
    <col min="8965" max="8965" width="3.7109375" customWidth="1"/>
    <col min="8966" max="8966" width="3.5703125" customWidth="1"/>
    <col min="8967" max="8967" width="14.85546875" customWidth="1"/>
    <col min="8968" max="8968" width="5.85546875" bestFit="1" customWidth="1"/>
    <col min="8969" max="8969" width="12.42578125" bestFit="1" customWidth="1"/>
    <col min="8970" max="8970" width="6" customWidth="1"/>
    <col min="9217" max="9217" width="48.85546875" customWidth="1"/>
    <col min="9218" max="9218" width="37.85546875" bestFit="1" customWidth="1"/>
    <col min="9219" max="9219" width="13.5703125" bestFit="1" customWidth="1"/>
    <col min="9220" max="9220" width="13.42578125" bestFit="1" customWidth="1"/>
    <col min="9221" max="9221" width="3.7109375" customWidth="1"/>
    <col min="9222" max="9222" width="3.5703125" customWidth="1"/>
    <col min="9223" max="9223" width="14.85546875" customWidth="1"/>
    <col min="9224" max="9224" width="5.85546875" bestFit="1" customWidth="1"/>
    <col min="9225" max="9225" width="12.42578125" bestFit="1" customWidth="1"/>
    <col min="9226" max="9226" width="6" customWidth="1"/>
    <col min="9473" max="9473" width="48.85546875" customWidth="1"/>
    <col min="9474" max="9474" width="37.85546875" bestFit="1" customWidth="1"/>
    <col min="9475" max="9475" width="13.5703125" bestFit="1" customWidth="1"/>
    <col min="9476" max="9476" width="13.42578125" bestFit="1" customWidth="1"/>
    <col min="9477" max="9477" width="3.7109375" customWidth="1"/>
    <col min="9478" max="9478" width="3.5703125" customWidth="1"/>
    <col min="9479" max="9479" width="14.85546875" customWidth="1"/>
    <col min="9480" max="9480" width="5.85546875" bestFit="1" customWidth="1"/>
    <col min="9481" max="9481" width="12.42578125" bestFit="1" customWidth="1"/>
    <col min="9482" max="9482" width="6" customWidth="1"/>
    <col min="9729" max="9729" width="48.85546875" customWidth="1"/>
    <col min="9730" max="9730" width="37.85546875" bestFit="1" customWidth="1"/>
    <col min="9731" max="9731" width="13.5703125" bestFit="1" customWidth="1"/>
    <col min="9732" max="9732" width="13.42578125" bestFit="1" customWidth="1"/>
    <col min="9733" max="9733" width="3.7109375" customWidth="1"/>
    <col min="9734" max="9734" width="3.5703125" customWidth="1"/>
    <col min="9735" max="9735" width="14.85546875" customWidth="1"/>
    <col min="9736" max="9736" width="5.85546875" bestFit="1" customWidth="1"/>
    <col min="9737" max="9737" width="12.42578125" bestFit="1" customWidth="1"/>
    <col min="9738" max="9738" width="6" customWidth="1"/>
    <col min="9985" max="9985" width="48.85546875" customWidth="1"/>
    <col min="9986" max="9986" width="37.85546875" bestFit="1" customWidth="1"/>
    <col min="9987" max="9987" width="13.5703125" bestFit="1" customWidth="1"/>
    <col min="9988" max="9988" width="13.42578125" bestFit="1" customWidth="1"/>
    <col min="9989" max="9989" width="3.7109375" customWidth="1"/>
    <col min="9990" max="9990" width="3.5703125" customWidth="1"/>
    <col min="9991" max="9991" width="14.85546875" customWidth="1"/>
    <col min="9992" max="9992" width="5.85546875" bestFit="1" customWidth="1"/>
    <col min="9993" max="9993" width="12.42578125" bestFit="1" customWidth="1"/>
    <col min="9994" max="9994" width="6" customWidth="1"/>
    <col min="10241" max="10241" width="48.85546875" customWidth="1"/>
    <col min="10242" max="10242" width="37.85546875" bestFit="1" customWidth="1"/>
    <col min="10243" max="10243" width="13.5703125" bestFit="1" customWidth="1"/>
    <col min="10244" max="10244" width="13.42578125" bestFit="1" customWidth="1"/>
    <col min="10245" max="10245" width="3.7109375" customWidth="1"/>
    <col min="10246" max="10246" width="3.5703125" customWidth="1"/>
    <col min="10247" max="10247" width="14.85546875" customWidth="1"/>
    <col min="10248" max="10248" width="5.85546875" bestFit="1" customWidth="1"/>
    <col min="10249" max="10249" width="12.42578125" bestFit="1" customWidth="1"/>
    <col min="10250" max="10250" width="6" customWidth="1"/>
    <col min="10497" max="10497" width="48.85546875" customWidth="1"/>
    <col min="10498" max="10498" width="37.85546875" bestFit="1" customWidth="1"/>
    <col min="10499" max="10499" width="13.5703125" bestFit="1" customWidth="1"/>
    <col min="10500" max="10500" width="13.42578125" bestFit="1" customWidth="1"/>
    <col min="10501" max="10501" width="3.7109375" customWidth="1"/>
    <col min="10502" max="10502" width="3.5703125" customWidth="1"/>
    <col min="10503" max="10503" width="14.85546875" customWidth="1"/>
    <col min="10504" max="10504" width="5.85546875" bestFit="1" customWidth="1"/>
    <col min="10505" max="10505" width="12.42578125" bestFit="1" customWidth="1"/>
    <col min="10506" max="10506" width="6" customWidth="1"/>
    <col min="10753" max="10753" width="48.85546875" customWidth="1"/>
    <col min="10754" max="10754" width="37.85546875" bestFit="1" customWidth="1"/>
    <col min="10755" max="10755" width="13.5703125" bestFit="1" customWidth="1"/>
    <col min="10756" max="10756" width="13.42578125" bestFit="1" customWidth="1"/>
    <col min="10757" max="10757" width="3.7109375" customWidth="1"/>
    <col min="10758" max="10758" width="3.5703125" customWidth="1"/>
    <col min="10759" max="10759" width="14.85546875" customWidth="1"/>
    <col min="10760" max="10760" width="5.85546875" bestFit="1" customWidth="1"/>
    <col min="10761" max="10761" width="12.42578125" bestFit="1" customWidth="1"/>
    <col min="10762" max="10762" width="6" customWidth="1"/>
    <col min="11009" max="11009" width="48.85546875" customWidth="1"/>
    <col min="11010" max="11010" width="37.85546875" bestFit="1" customWidth="1"/>
    <col min="11011" max="11011" width="13.5703125" bestFit="1" customWidth="1"/>
    <col min="11012" max="11012" width="13.42578125" bestFit="1" customWidth="1"/>
    <col min="11013" max="11013" width="3.7109375" customWidth="1"/>
    <col min="11014" max="11014" width="3.5703125" customWidth="1"/>
    <col min="11015" max="11015" width="14.85546875" customWidth="1"/>
    <col min="11016" max="11016" width="5.85546875" bestFit="1" customWidth="1"/>
    <col min="11017" max="11017" width="12.42578125" bestFit="1" customWidth="1"/>
    <col min="11018" max="11018" width="6" customWidth="1"/>
    <col min="11265" max="11265" width="48.85546875" customWidth="1"/>
    <col min="11266" max="11266" width="37.85546875" bestFit="1" customWidth="1"/>
    <col min="11267" max="11267" width="13.5703125" bestFit="1" customWidth="1"/>
    <col min="11268" max="11268" width="13.42578125" bestFit="1" customWidth="1"/>
    <col min="11269" max="11269" width="3.7109375" customWidth="1"/>
    <col min="11270" max="11270" width="3.5703125" customWidth="1"/>
    <col min="11271" max="11271" width="14.85546875" customWidth="1"/>
    <col min="11272" max="11272" width="5.85546875" bestFit="1" customWidth="1"/>
    <col min="11273" max="11273" width="12.42578125" bestFit="1" customWidth="1"/>
    <col min="11274" max="11274" width="6" customWidth="1"/>
    <col min="11521" max="11521" width="48.85546875" customWidth="1"/>
    <col min="11522" max="11522" width="37.85546875" bestFit="1" customWidth="1"/>
    <col min="11523" max="11523" width="13.5703125" bestFit="1" customWidth="1"/>
    <col min="11524" max="11524" width="13.42578125" bestFit="1" customWidth="1"/>
    <col min="11525" max="11525" width="3.7109375" customWidth="1"/>
    <col min="11526" max="11526" width="3.5703125" customWidth="1"/>
    <col min="11527" max="11527" width="14.85546875" customWidth="1"/>
    <col min="11528" max="11528" width="5.85546875" bestFit="1" customWidth="1"/>
    <col min="11529" max="11529" width="12.42578125" bestFit="1" customWidth="1"/>
    <col min="11530" max="11530" width="6" customWidth="1"/>
    <col min="11777" max="11777" width="48.85546875" customWidth="1"/>
    <col min="11778" max="11778" width="37.85546875" bestFit="1" customWidth="1"/>
    <col min="11779" max="11779" width="13.5703125" bestFit="1" customWidth="1"/>
    <col min="11780" max="11780" width="13.42578125" bestFit="1" customWidth="1"/>
    <col min="11781" max="11781" width="3.7109375" customWidth="1"/>
    <col min="11782" max="11782" width="3.5703125" customWidth="1"/>
    <col min="11783" max="11783" width="14.85546875" customWidth="1"/>
    <col min="11784" max="11784" width="5.85546875" bestFit="1" customWidth="1"/>
    <col min="11785" max="11785" width="12.42578125" bestFit="1" customWidth="1"/>
    <col min="11786" max="11786" width="6" customWidth="1"/>
    <col min="12033" max="12033" width="48.85546875" customWidth="1"/>
    <col min="12034" max="12034" width="37.85546875" bestFit="1" customWidth="1"/>
    <col min="12035" max="12035" width="13.5703125" bestFit="1" customWidth="1"/>
    <col min="12036" max="12036" width="13.42578125" bestFit="1" customWidth="1"/>
    <col min="12037" max="12037" width="3.7109375" customWidth="1"/>
    <col min="12038" max="12038" width="3.5703125" customWidth="1"/>
    <col min="12039" max="12039" width="14.85546875" customWidth="1"/>
    <col min="12040" max="12040" width="5.85546875" bestFit="1" customWidth="1"/>
    <col min="12041" max="12041" width="12.42578125" bestFit="1" customWidth="1"/>
    <col min="12042" max="12042" width="6" customWidth="1"/>
    <col min="12289" max="12289" width="48.85546875" customWidth="1"/>
    <col min="12290" max="12290" width="37.85546875" bestFit="1" customWidth="1"/>
    <col min="12291" max="12291" width="13.5703125" bestFit="1" customWidth="1"/>
    <col min="12292" max="12292" width="13.42578125" bestFit="1" customWidth="1"/>
    <col min="12293" max="12293" width="3.7109375" customWidth="1"/>
    <col min="12294" max="12294" width="3.5703125" customWidth="1"/>
    <col min="12295" max="12295" width="14.85546875" customWidth="1"/>
    <col min="12296" max="12296" width="5.85546875" bestFit="1" customWidth="1"/>
    <col min="12297" max="12297" width="12.42578125" bestFit="1" customWidth="1"/>
    <col min="12298" max="12298" width="6" customWidth="1"/>
    <col min="12545" max="12545" width="48.85546875" customWidth="1"/>
    <col min="12546" max="12546" width="37.85546875" bestFit="1" customWidth="1"/>
    <col min="12547" max="12547" width="13.5703125" bestFit="1" customWidth="1"/>
    <col min="12548" max="12548" width="13.42578125" bestFit="1" customWidth="1"/>
    <col min="12549" max="12549" width="3.7109375" customWidth="1"/>
    <col min="12550" max="12550" width="3.5703125" customWidth="1"/>
    <col min="12551" max="12551" width="14.85546875" customWidth="1"/>
    <col min="12552" max="12552" width="5.85546875" bestFit="1" customWidth="1"/>
    <col min="12553" max="12553" width="12.42578125" bestFit="1" customWidth="1"/>
    <col min="12554" max="12554" width="6" customWidth="1"/>
    <col min="12801" max="12801" width="48.85546875" customWidth="1"/>
    <col min="12802" max="12802" width="37.85546875" bestFit="1" customWidth="1"/>
    <col min="12803" max="12803" width="13.5703125" bestFit="1" customWidth="1"/>
    <col min="12804" max="12804" width="13.42578125" bestFit="1" customWidth="1"/>
    <col min="12805" max="12805" width="3.7109375" customWidth="1"/>
    <col min="12806" max="12806" width="3.5703125" customWidth="1"/>
    <col min="12807" max="12807" width="14.85546875" customWidth="1"/>
    <col min="12808" max="12808" width="5.85546875" bestFit="1" customWidth="1"/>
    <col min="12809" max="12809" width="12.42578125" bestFit="1" customWidth="1"/>
    <col min="12810" max="12810" width="6" customWidth="1"/>
    <col min="13057" max="13057" width="48.85546875" customWidth="1"/>
    <col min="13058" max="13058" width="37.85546875" bestFit="1" customWidth="1"/>
    <col min="13059" max="13059" width="13.5703125" bestFit="1" customWidth="1"/>
    <col min="13060" max="13060" width="13.42578125" bestFit="1" customWidth="1"/>
    <col min="13061" max="13061" width="3.7109375" customWidth="1"/>
    <col min="13062" max="13062" width="3.5703125" customWidth="1"/>
    <col min="13063" max="13063" width="14.85546875" customWidth="1"/>
    <col min="13064" max="13064" width="5.85546875" bestFit="1" customWidth="1"/>
    <col min="13065" max="13065" width="12.42578125" bestFit="1" customWidth="1"/>
    <col min="13066" max="13066" width="6" customWidth="1"/>
    <col min="13313" max="13313" width="48.85546875" customWidth="1"/>
    <col min="13314" max="13314" width="37.85546875" bestFit="1" customWidth="1"/>
    <col min="13315" max="13315" width="13.5703125" bestFit="1" customWidth="1"/>
    <col min="13316" max="13316" width="13.42578125" bestFit="1" customWidth="1"/>
    <col min="13317" max="13317" width="3.7109375" customWidth="1"/>
    <col min="13318" max="13318" width="3.5703125" customWidth="1"/>
    <col min="13319" max="13319" width="14.85546875" customWidth="1"/>
    <col min="13320" max="13320" width="5.85546875" bestFit="1" customWidth="1"/>
    <col min="13321" max="13321" width="12.42578125" bestFit="1" customWidth="1"/>
    <col min="13322" max="13322" width="6" customWidth="1"/>
    <col min="13569" max="13569" width="48.85546875" customWidth="1"/>
    <col min="13570" max="13570" width="37.85546875" bestFit="1" customWidth="1"/>
    <col min="13571" max="13571" width="13.5703125" bestFit="1" customWidth="1"/>
    <col min="13572" max="13572" width="13.42578125" bestFit="1" customWidth="1"/>
    <col min="13573" max="13573" width="3.7109375" customWidth="1"/>
    <col min="13574" max="13574" width="3.5703125" customWidth="1"/>
    <col min="13575" max="13575" width="14.85546875" customWidth="1"/>
    <col min="13576" max="13576" width="5.85546875" bestFit="1" customWidth="1"/>
    <col min="13577" max="13577" width="12.42578125" bestFit="1" customWidth="1"/>
    <col min="13578" max="13578" width="6" customWidth="1"/>
    <col min="13825" max="13825" width="48.85546875" customWidth="1"/>
    <col min="13826" max="13826" width="37.85546875" bestFit="1" customWidth="1"/>
    <col min="13827" max="13827" width="13.5703125" bestFit="1" customWidth="1"/>
    <col min="13828" max="13828" width="13.42578125" bestFit="1" customWidth="1"/>
    <col min="13829" max="13829" width="3.7109375" customWidth="1"/>
    <col min="13830" max="13830" width="3.5703125" customWidth="1"/>
    <col min="13831" max="13831" width="14.85546875" customWidth="1"/>
    <col min="13832" max="13832" width="5.85546875" bestFit="1" customWidth="1"/>
    <col min="13833" max="13833" width="12.42578125" bestFit="1" customWidth="1"/>
    <col min="13834" max="13834" width="6" customWidth="1"/>
    <col min="14081" max="14081" width="48.85546875" customWidth="1"/>
    <col min="14082" max="14082" width="37.85546875" bestFit="1" customWidth="1"/>
    <col min="14083" max="14083" width="13.5703125" bestFit="1" customWidth="1"/>
    <col min="14084" max="14084" width="13.42578125" bestFit="1" customWidth="1"/>
    <col min="14085" max="14085" width="3.7109375" customWidth="1"/>
    <col min="14086" max="14086" width="3.5703125" customWidth="1"/>
    <col min="14087" max="14087" width="14.85546875" customWidth="1"/>
    <col min="14088" max="14088" width="5.85546875" bestFit="1" customWidth="1"/>
    <col min="14089" max="14089" width="12.42578125" bestFit="1" customWidth="1"/>
    <col min="14090" max="14090" width="6" customWidth="1"/>
    <col min="14337" max="14337" width="48.85546875" customWidth="1"/>
    <col min="14338" max="14338" width="37.85546875" bestFit="1" customWidth="1"/>
    <col min="14339" max="14339" width="13.5703125" bestFit="1" customWidth="1"/>
    <col min="14340" max="14340" width="13.42578125" bestFit="1" customWidth="1"/>
    <col min="14341" max="14341" width="3.7109375" customWidth="1"/>
    <col min="14342" max="14342" width="3.5703125" customWidth="1"/>
    <col min="14343" max="14343" width="14.85546875" customWidth="1"/>
    <col min="14344" max="14344" width="5.85546875" bestFit="1" customWidth="1"/>
    <col min="14345" max="14345" width="12.42578125" bestFit="1" customWidth="1"/>
    <col min="14346" max="14346" width="6" customWidth="1"/>
    <col min="14593" max="14593" width="48.85546875" customWidth="1"/>
    <col min="14594" max="14594" width="37.85546875" bestFit="1" customWidth="1"/>
    <col min="14595" max="14595" width="13.5703125" bestFit="1" customWidth="1"/>
    <col min="14596" max="14596" width="13.42578125" bestFit="1" customWidth="1"/>
    <col min="14597" max="14597" width="3.7109375" customWidth="1"/>
    <col min="14598" max="14598" width="3.5703125" customWidth="1"/>
    <col min="14599" max="14599" width="14.85546875" customWidth="1"/>
    <col min="14600" max="14600" width="5.85546875" bestFit="1" customWidth="1"/>
    <col min="14601" max="14601" width="12.42578125" bestFit="1" customWidth="1"/>
    <col min="14602" max="14602" width="6" customWidth="1"/>
    <col min="14849" max="14849" width="48.85546875" customWidth="1"/>
    <col min="14850" max="14850" width="37.85546875" bestFit="1" customWidth="1"/>
    <col min="14851" max="14851" width="13.5703125" bestFit="1" customWidth="1"/>
    <col min="14852" max="14852" width="13.42578125" bestFit="1" customWidth="1"/>
    <col min="14853" max="14853" width="3.7109375" customWidth="1"/>
    <col min="14854" max="14854" width="3.5703125" customWidth="1"/>
    <col min="14855" max="14855" width="14.85546875" customWidth="1"/>
    <col min="14856" max="14856" width="5.85546875" bestFit="1" customWidth="1"/>
    <col min="14857" max="14857" width="12.42578125" bestFit="1" customWidth="1"/>
    <col min="14858" max="14858" width="6" customWidth="1"/>
    <col min="15105" max="15105" width="48.85546875" customWidth="1"/>
    <col min="15106" max="15106" width="37.85546875" bestFit="1" customWidth="1"/>
    <col min="15107" max="15107" width="13.5703125" bestFit="1" customWidth="1"/>
    <col min="15108" max="15108" width="13.42578125" bestFit="1" customWidth="1"/>
    <col min="15109" max="15109" width="3.7109375" customWidth="1"/>
    <col min="15110" max="15110" width="3.5703125" customWidth="1"/>
    <col min="15111" max="15111" width="14.85546875" customWidth="1"/>
    <col min="15112" max="15112" width="5.85546875" bestFit="1" customWidth="1"/>
    <col min="15113" max="15113" width="12.42578125" bestFit="1" customWidth="1"/>
    <col min="15114" max="15114" width="6" customWidth="1"/>
    <col min="15361" max="15361" width="48.85546875" customWidth="1"/>
    <col min="15362" max="15362" width="37.85546875" bestFit="1" customWidth="1"/>
    <col min="15363" max="15363" width="13.5703125" bestFit="1" customWidth="1"/>
    <col min="15364" max="15364" width="13.42578125" bestFit="1" customWidth="1"/>
    <col min="15365" max="15365" width="3.7109375" customWidth="1"/>
    <col min="15366" max="15366" width="3.5703125" customWidth="1"/>
    <col min="15367" max="15367" width="14.85546875" customWidth="1"/>
    <col min="15368" max="15368" width="5.85546875" bestFit="1" customWidth="1"/>
    <col min="15369" max="15369" width="12.42578125" bestFit="1" customWidth="1"/>
    <col min="15370" max="15370" width="6" customWidth="1"/>
    <col min="15617" max="15617" width="48.85546875" customWidth="1"/>
    <col min="15618" max="15618" width="37.85546875" bestFit="1" customWidth="1"/>
    <col min="15619" max="15619" width="13.5703125" bestFit="1" customWidth="1"/>
    <col min="15620" max="15620" width="13.42578125" bestFit="1" customWidth="1"/>
    <col min="15621" max="15621" width="3.7109375" customWidth="1"/>
    <col min="15622" max="15622" width="3.5703125" customWidth="1"/>
    <col min="15623" max="15623" width="14.85546875" customWidth="1"/>
    <col min="15624" max="15624" width="5.85546875" bestFit="1" customWidth="1"/>
    <col min="15625" max="15625" width="12.42578125" bestFit="1" customWidth="1"/>
    <col min="15626" max="15626" width="6" customWidth="1"/>
    <col min="15873" max="15873" width="48.85546875" customWidth="1"/>
    <col min="15874" max="15874" width="37.85546875" bestFit="1" customWidth="1"/>
    <col min="15875" max="15875" width="13.5703125" bestFit="1" customWidth="1"/>
    <col min="15876" max="15876" width="13.42578125" bestFit="1" customWidth="1"/>
    <col min="15877" max="15877" width="3.7109375" customWidth="1"/>
    <col min="15878" max="15878" width="3.5703125" customWidth="1"/>
    <col min="15879" max="15879" width="14.85546875" customWidth="1"/>
    <col min="15880" max="15880" width="5.85546875" bestFit="1" customWidth="1"/>
    <col min="15881" max="15881" width="12.42578125" bestFit="1" customWidth="1"/>
    <col min="15882" max="15882" width="6" customWidth="1"/>
    <col min="16129" max="16129" width="48.85546875" customWidth="1"/>
    <col min="16130" max="16130" width="37.85546875" bestFit="1" customWidth="1"/>
    <col min="16131" max="16131" width="13.5703125" bestFit="1" customWidth="1"/>
    <col min="16132" max="16132" width="13.42578125" bestFit="1" customWidth="1"/>
    <col min="16133" max="16133" width="3.7109375" customWidth="1"/>
    <col min="16134" max="16134" width="3.5703125" customWidth="1"/>
    <col min="16135" max="16135" width="14.85546875" customWidth="1"/>
    <col min="16136" max="16136" width="5.85546875" bestFit="1" customWidth="1"/>
    <col min="16137" max="16137" width="12.42578125" bestFit="1" customWidth="1"/>
    <col min="16138" max="16138" width="6" customWidth="1"/>
  </cols>
  <sheetData>
    <row r="1" spans="1:13" ht="20.25" x14ac:dyDescent="0.3">
      <c r="A1" s="1" t="s">
        <v>0</v>
      </c>
      <c r="B1" s="2"/>
      <c r="C1" s="3" t="s">
        <v>1</v>
      </c>
      <c r="D1" s="4" t="s">
        <v>2</v>
      </c>
      <c r="E1" s="5"/>
      <c r="F1" s="5"/>
      <c r="G1" s="5" t="s">
        <v>3</v>
      </c>
      <c r="H1" s="5"/>
      <c r="I1" s="5" t="s">
        <v>4</v>
      </c>
      <c r="J1" s="6"/>
      <c r="K1" s="6"/>
    </row>
    <row r="2" spans="1:13" x14ac:dyDescent="0.2">
      <c r="A2" s="7"/>
      <c r="B2" s="8" t="s">
        <v>5</v>
      </c>
      <c r="C2" s="3" t="s">
        <v>6</v>
      </c>
      <c r="D2" s="4">
        <v>2020</v>
      </c>
      <c r="E2" s="5"/>
      <c r="F2" s="5"/>
      <c r="G2" s="5">
        <v>2021</v>
      </c>
      <c r="H2" s="5"/>
      <c r="I2" s="5">
        <v>2022</v>
      </c>
      <c r="J2" s="6"/>
      <c r="K2" s="6"/>
    </row>
    <row r="3" spans="1:13" ht="16.5" thickBot="1" x14ac:dyDescent="0.3">
      <c r="A3" s="9" t="s">
        <v>7</v>
      </c>
      <c r="B3" s="7"/>
      <c r="C3" s="3" t="s">
        <v>8</v>
      </c>
      <c r="D3" s="10"/>
      <c r="E3" s="7"/>
      <c r="F3" s="7"/>
      <c r="G3" s="6"/>
      <c r="H3" s="11"/>
      <c r="I3" s="7"/>
      <c r="J3" s="6"/>
      <c r="K3" s="6"/>
    </row>
    <row r="4" spans="1:13" x14ac:dyDescent="0.2">
      <c r="A4" s="12" t="s">
        <v>9</v>
      </c>
      <c r="B4" s="13" t="s">
        <v>10</v>
      </c>
      <c r="C4" s="14">
        <f>I4+G4+D4</f>
        <v>283314</v>
      </c>
      <c r="D4" s="15">
        <f>18000+D36+D48+D50+D68+D69+27514+D76</f>
        <v>122814</v>
      </c>
      <c r="E4" s="16" t="s">
        <v>11</v>
      </c>
      <c r="F4" s="16"/>
      <c r="G4" s="17">
        <f>G37+G39+G40+G41+G48</f>
        <v>88500</v>
      </c>
      <c r="H4" s="16" t="s">
        <v>12</v>
      </c>
      <c r="I4" s="18">
        <f>I48+I49</f>
        <v>72000</v>
      </c>
      <c r="J4" s="19" t="s">
        <v>13</v>
      </c>
      <c r="K4" s="6"/>
      <c r="M4" s="20"/>
    </row>
    <row r="5" spans="1:13" x14ac:dyDescent="0.2">
      <c r="A5" s="21" t="s">
        <v>14</v>
      </c>
      <c r="B5" s="22" t="s">
        <v>15</v>
      </c>
      <c r="C5" s="23">
        <f>I5+G5+D5</f>
        <v>93100</v>
      </c>
      <c r="D5" s="24">
        <f>D85+D70+D71+D88+D38+D51</f>
        <v>93100</v>
      </c>
      <c r="E5" s="25" t="s">
        <v>16</v>
      </c>
      <c r="F5" s="26"/>
      <c r="G5" s="27"/>
      <c r="H5" s="28"/>
      <c r="I5" s="29"/>
      <c r="J5" s="30"/>
      <c r="K5" s="31"/>
    </row>
    <row r="6" spans="1:13" x14ac:dyDescent="0.2">
      <c r="A6" s="21" t="s">
        <v>14</v>
      </c>
      <c r="B6" s="22" t="s">
        <v>17</v>
      </c>
      <c r="C6" s="23">
        <f t="shared" ref="C6:C19" si="0">I6+G6+D6</f>
        <v>60000</v>
      </c>
      <c r="D6" s="24"/>
      <c r="E6" s="28"/>
      <c r="F6" s="28"/>
      <c r="G6" s="32">
        <f>G24</f>
        <v>40000</v>
      </c>
      <c r="H6" s="25" t="s">
        <v>18</v>
      </c>
      <c r="I6" s="33">
        <f>I25</f>
        <v>20000</v>
      </c>
      <c r="J6" s="34" t="s">
        <v>19</v>
      </c>
      <c r="K6" s="31"/>
    </row>
    <row r="7" spans="1:13" x14ac:dyDescent="0.2">
      <c r="A7" s="21" t="s">
        <v>20</v>
      </c>
      <c r="B7" s="22" t="s">
        <v>21</v>
      </c>
      <c r="C7" s="23">
        <f t="shared" si="0"/>
        <v>187350</v>
      </c>
      <c r="D7" s="35">
        <f>D42</f>
        <v>56000</v>
      </c>
      <c r="E7" s="36" t="s">
        <v>22</v>
      </c>
      <c r="F7" s="36"/>
      <c r="G7" s="32">
        <f>G43+G45</f>
        <v>66350</v>
      </c>
      <c r="H7" s="36" t="s">
        <v>23</v>
      </c>
      <c r="I7" s="33">
        <f>I44</f>
        <v>65000</v>
      </c>
      <c r="J7" s="34" t="s">
        <v>24</v>
      </c>
      <c r="K7" s="6"/>
    </row>
    <row r="8" spans="1:13" x14ac:dyDescent="0.2">
      <c r="A8" s="21" t="s">
        <v>14</v>
      </c>
      <c r="B8" s="22" t="s">
        <v>25</v>
      </c>
      <c r="C8" s="23">
        <f t="shared" si="0"/>
        <v>10000</v>
      </c>
      <c r="D8" s="37"/>
      <c r="E8" s="25"/>
      <c r="F8" s="25"/>
      <c r="G8" s="32">
        <v>10000</v>
      </c>
      <c r="H8" s="25" t="s">
        <v>26</v>
      </c>
      <c r="I8" s="29"/>
      <c r="J8" s="38"/>
      <c r="K8" s="6"/>
    </row>
    <row r="9" spans="1:13" ht="15" x14ac:dyDescent="0.25">
      <c r="A9" s="21" t="s">
        <v>27</v>
      </c>
      <c r="B9" s="22" t="s">
        <v>28</v>
      </c>
      <c r="C9" s="23">
        <f>C61</f>
        <v>225000</v>
      </c>
      <c r="D9" s="37"/>
      <c r="E9" s="25"/>
      <c r="F9" s="25"/>
      <c r="G9" s="32">
        <f>G61</f>
        <v>225000</v>
      </c>
      <c r="H9" s="39" t="s">
        <v>29</v>
      </c>
      <c r="I9" s="29"/>
      <c r="J9" s="38"/>
      <c r="K9" s="6"/>
    </row>
    <row r="10" spans="1:13" x14ac:dyDescent="0.2">
      <c r="A10" s="21" t="s">
        <v>27</v>
      </c>
      <c r="B10" s="40" t="s">
        <v>30</v>
      </c>
      <c r="C10" s="23">
        <f t="shared" si="0"/>
        <v>45000</v>
      </c>
      <c r="D10" s="24">
        <v>45000</v>
      </c>
      <c r="E10" s="36" t="s">
        <v>31</v>
      </c>
      <c r="F10" s="36"/>
      <c r="G10" s="32"/>
      <c r="H10" s="41"/>
      <c r="I10" s="33"/>
      <c r="J10" s="38"/>
      <c r="K10" s="6"/>
    </row>
    <row r="11" spans="1:13" x14ac:dyDescent="0.2">
      <c r="A11" s="21" t="s">
        <v>32</v>
      </c>
      <c r="B11" s="40" t="s">
        <v>33</v>
      </c>
      <c r="C11" s="23">
        <f t="shared" si="0"/>
        <v>400000</v>
      </c>
      <c r="D11" s="24"/>
      <c r="E11" s="36"/>
      <c r="F11" s="36"/>
      <c r="G11" s="32"/>
      <c r="H11" s="41"/>
      <c r="I11" s="33">
        <f>I27</f>
        <v>400000</v>
      </c>
      <c r="J11" s="34" t="s">
        <v>34</v>
      </c>
      <c r="K11" s="6"/>
    </row>
    <row r="12" spans="1:13" x14ac:dyDescent="0.2">
      <c r="A12" s="21" t="s">
        <v>32</v>
      </c>
      <c r="B12" s="22" t="s">
        <v>35</v>
      </c>
      <c r="C12" s="23">
        <f t="shared" si="0"/>
        <v>735000</v>
      </c>
      <c r="D12" s="24">
        <f>D66+D67+D65</f>
        <v>187000</v>
      </c>
      <c r="E12" s="36" t="s">
        <v>36</v>
      </c>
      <c r="F12" s="41"/>
      <c r="G12" s="42">
        <f>G65</f>
        <v>274000</v>
      </c>
      <c r="H12" s="43" t="s">
        <v>37</v>
      </c>
      <c r="I12" s="33">
        <f>I65</f>
        <v>274000</v>
      </c>
      <c r="J12" s="34" t="s">
        <v>38</v>
      </c>
      <c r="K12" s="6"/>
    </row>
    <row r="13" spans="1:13" x14ac:dyDescent="0.2">
      <c r="A13" s="21" t="s">
        <v>39</v>
      </c>
      <c r="B13" s="22" t="s">
        <v>10</v>
      </c>
      <c r="C13" s="23">
        <f t="shared" si="0"/>
        <v>1350460</v>
      </c>
      <c r="D13" s="24">
        <f>D54+D35+D86+D87+D84+D89</f>
        <v>267460</v>
      </c>
      <c r="E13" s="36" t="s">
        <v>40</v>
      </c>
      <c r="F13" s="36"/>
      <c r="G13" s="32">
        <f>G35</f>
        <v>1083000</v>
      </c>
      <c r="H13" s="36" t="s">
        <v>41</v>
      </c>
      <c r="I13" s="33"/>
      <c r="J13" s="38"/>
      <c r="K13" s="6"/>
    </row>
    <row r="14" spans="1:13" x14ac:dyDescent="0.2">
      <c r="A14" s="21" t="s">
        <v>42</v>
      </c>
      <c r="B14" s="22" t="s">
        <v>43</v>
      </c>
      <c r="C14" s="23">
        <f t="shared" si="0"/>
        <v>65486</v>
      </c>
      <c r="D14" s="24">
        <v>65486</v>
      </c>
      <c r="E14" s="36" t="s">
        <v>44</v>
      </c>
      <c r="F14" s="36"/>
      <c r="G14" s="32"/>
      <c r="H14" s="36"/>
      <c r="I14" s="33"/>
      <c r="J14" s="38"/>
      <c r="K14" s="6"/>
    </row>
    <row r="15" spans="1:13" x14ac:dyDescent="0.2">
      <c r="A15" s="21" t="s">
        <v>45</v>
      </c>
      <c r="B15" s="22" t="s">
        <v>46</v>
      </c>
      <c r="C15" s="23">
        <f t="shared" si="0"/>
        <v>281120</v>
      </c>
      <c r="D15" s="24"/>
      <c r="E15" s="41"/>
      <c r="F15" s="41"/>
      <c r="G15" s="32">
        <f>G52</f>
        <v>140000</v>
      </c>
      <c r="H15" s="36" t="s">
        <v>47</v>
      </c>
      <c r="I15" s="33">
        <f>I53</f>
        <v>141120</v>
      </c>
      <c r="J15" s="34" t="s">
        <v>48</v>
      </c>
      <c r="K15" s="6"/>
    </row>
    <row r="16" spans="1:13" x14ac:dyDescent="0.2">
      <c r="A16" s="21" t="s">
        <v>45</v>
      </c>
      <c r="B16" s="22" t="s">
        <v>49</v>
      </c>
      <c r="C16" s="23">
        <f t="shared" si="0"/>
        <v>1080557.1000000001</v>
      </c>
      <c r="D16" s="24"/>
      <c r="E16" s="41"/>
      <c r="F16" s="41"/>
      <c r="G16" s="32"/>
      <c r="H16" s="36"/>
      <c r="I16" s="33">
        <f>I46+I47-I20</f>
        <v>1080557.1000000001</v>
      </c>
      <c r="J16" s="34" t="s">
        <v>50</v>
      </c>
      <c r="K16" s="6"/>
    </row>
    <row r="17" spans="1:11" x14ac:dyDescent="0.2">
      <c r="A17" s="21" t="s">
        <v>32</v>
      </c>
      <c r="B17" s="22" t="s">
        <v>51</v>
      </c>
      <c r="C17" s="23">
        <f t="shared" si="0"/>
        <v>1200000</v>
      </c>
      <c r="D17" s="24"/>
      <c r="E17" s="41"/>
      <c r="F17" s="41"/>
      <c r="G17" s="32"/>
      <c r="H17" s="41"/>
      <c r="I17" s="33">
        <f>I34</f>
        <v>1200000</v>
      </c>
      <c r="J17" s="34" t="s">
        <v>52</v>
      </c>
      <c r="K17" s="6"/>
    </row>
    <row r="18" spans="1:11" x14ac:dyDescent="0.2">
      <c r="A18" s="21" t="s">
        <v>53</v>
      </c>
      <c r="B18" s="44" t="s">
        <v>54</v>
      </c>
      <c r="C18" s="23">
        <f t="shared" si="0"/>
        <v>8000</v>
      </c>
      <c r="D18" s="45">
        <f>D28+D29</f>
        <v>8000</v>
      </c>
      <c r="E18" s="43" t="s">
        <v>55</v>
      </c>
      <c r="F18" s="46"/>
      <c r="G18" s="47"/>
      <c r="H18" s="41"/>
      <c r="I18" s="48"/>
      <c r="J18" s="38"/>
      <c r="K18" s="6"/>
    </row>
    <row r="19" spans="1:11" x14ac:dyDescent="0.2">
      <c r="A19" s="21" t="s">
        <v>53</v>
      </c>
      <c r="B19" s="40" t="s">
        <v>56</v>
      </c>
      <c r="C19" s="23">
        <f t="shared" si="0"/>
        <v>151500</v>
      </c>
      <c r="D19" s="24"/>
      <c r="E19" s="46"/>
      <c r="F19" s="46"/>
      <c r="G19" s="32">
        <f>G38</f>
        <v>151500</v>
      </c>
      <c r="H19" s="36" t="s">
        <v>57</v>
      </c>
      <c r="I19" s="33"/>
      <c r="J19" s="38"/>
      <c r="K19" s="6"/>
    </row>
    <row r="20" spans="1:11" ht="13.5" thickBot="1" x14ac:dyDescent="0.25">
      <c r="A20" s="49" t="s">
        <v>58</v>
      </c>
      <c r="B20" s="50" t="s">
        <v>59</v>
      </c>
      <c r="C20" s="51">
        <f>129600-2850-3307.1</f>
        <v>123442.9</v>
      </c>
      <c r="D20" s="52">
        <f>D47</f>
        <v>35700</v>
      </c>
      <c r="E20" s="53" t="s">
        <v>60</v>
      </c>
      <c r="F20" s="53"/>
      <c r="G20" s="54">
        <f>G47</f>
        <v>50000</v>
      </c>
      <c r="H20" s="55" t="s">
        <v>61</v>
      </c>
      <c r="I20" s="56">
        <f>C20-D20-G20</f>
        <v>37742.899999999994</v>
      </c>
      <c r="J20" s="57" t="s">
        <v>62</v>
      </c>
      <c r="K20" s="6"/>
    </row>
    <row r="21" spans="1:11" ht="13.5" thickBot="1" x14ac:dyDescent="0.25">
      <c r="A21" s="190" t="s">
        <v>63</v>
      </c>
      <c r="B21" s="191"/>
      <c r="C21" s="58">
        <f>SUM(C4:C20)</f>
        <v>6299330</v>
      </c>
      <c r="D21" s="59">
        <f>SUM(D4:D20)</f>
        <v>880560</v>
      </c>
      <c r="E21" s="60"/>
      <c r="F21" s="60"/>
      <c r="G21" s="58">
        <f>SUM(G4:G20)</f>
        <v>2128350</v>
      </c>
      <c r="H21" s="60"/>
      <c r="I21" s="58">
        <f>SUM(I4:I20)</f>
        <v>3290420</v>
      </c>
      <c r="J21" s="61"/>
      <c r="K21" s="6"/>
    </row>
    <row r="22" spans="1:11" x14ac:dyDescent="0.2">
      <c r="A22" s="62"/>
      <c r="B22" s="62"/>
      <c r="C22" s="63"/>
      <c r="D22" s="64"/>
      <c r="E22" s="7"/>
      <c r="F22" s="7"/>
      <c r="G22" s="63"/>
      <c r="H22" s="7"/>
      <c r="I22" s="63"/>
      <c r="J22" s="6"/>
      <c r="K22" s="6"/>
    </row>
    <row r="23" spans="1:11" ht="16.5" thickBot="1" x14ac:dyDescent="0.3">
      <c r="A23" s="9" t="s">
        <v>64</v>
      </c>
      <c r="B23" s="65"/>
      <c r="C23" s="66"/>
      <c r="D23" s="67"/>
      <c r="E23" s="6"/>
      <c r="F23" s="6"/>
      <c r="G23" s="68"/>
      <c r="H23" s="6"/>
      <c r="I23" s="68"/>
      <c r="J23" s="6"/>
      <c r="K23" s="6"/>
    </row>
    <row r="24" spans="1:11" x14ac:dyDescent="0.2">
      <c r="A24" s="12" t="s">
        <v>65</v>
      </c>
      <c r="B24" s="69" t="s">
        <v>66</v>
      </c>
      <c r="C24" s="70">
        <f>D24+G24+I24</f>
        <v>40000</v>
      </c>
      <c r="D24" s="71"/>
      <c r="E24" s="72"/>
      <c r="F24" s="72"/>
      <c r="G24" s="73">
        <v>40000</v>
      </c>
      <c r="H24" s="74" t="s">
        <v>18</v>
      </c>
      <c r="I24" s="18">
        <v>0</v>
      </c>
      <c r="J24" s="75"/>
      <c r="K24" s="6"/>
    </row>
    <row r="25" spans="1:11" x14ac:dyDescent="0.2">
      <c r="A25" s="21" t="s">
        <v>67</v>
      </c>
      <c r="B25" s="40" t="s">
        <v>68</v>
      </c>
      <c r="C25" s="23">
        <f t="shared" ref="C25:C30" si="1">D25+G25+I25</f>
        <v>20000</v>
      </c>
      <c r="D25" s="24"/>
      <c r="E25" s="76"/>
      <c r="F25" s="76"/>
      <c r="G25" s="33"/>
      <c r="H25" s="76"/>
      <c r="I25" s="33">
        <v>20000</v>
      </c>
      <c r="J25" s="34" t="s">
        <v>19</v>
      </c>
      <c r="K25" s="6"/>
    </row>
    <row r="26" spans="1:11" x14ac:dyDescent="0.2">
      <c r="A26" s="21" t="s">
        <v>67</v>
      </c>
      <c r="B26" s="40" t="s">
        <v>69</v>
      </c>
      <c r="C26" s="23">
        <f t="shared" si="1"/>
        <v>63000</v>
      </c>
      <c r="D26" s="24">
        <v>63000</v>
      </c>
      <c r="E26" s="77" t="s">
        <v>31</v>
      </c>
      <c r="F26" s="36" t="s">
        <v>11</v>
      </c>
      <c r="G26" s="33"/>
      <c r="H26" s="76"/>
      <c r="I26" s="33">
        <v>0</v>
      </c>
      <c r="J26" s="38"/>
      <c r="K26" s="6"/>
    </row>
    <row r="27" spans="1:11" x14ac:dyDescent="0.2">
      <c r="A27" s="21" t="s">
        <v>67</v>
      </c>
      <c r="B27" s="40" t="s">
        <v>70</v>
      </c>
      <c r="C27" s="23">
        <f t="shared" si="1"/>
        <v>400000</v>
      </c>
      <c r="D27" s="24"/>
      <c r="E27" s="36"/>
      <c r="F27" s="36"/>
      <c r="G27" s="33"/>
      <c r="H27" s="76"/>
      <c r="I27" s="33">
        <v>400000</v>
      </c>
      <c r="J27" s="34" t="s">
        <v>34</v>
      </c>
      <c r="K27" s="6"/>
    </row>
    <row r="28" spans="1:11" x14ac:dyDescent="0.2">
      <c r="A28" s="78" t="s">
        <v>71</v>
      </c>
      <c r="B28" s="79" t="s">
        <v>72</v>
      </c>
      <c r="C28" s="23">
        <f t="shared" si="1"/>
        <v>3000</v>
      </c>
      <c r="D28" s="80">
        <v>3000</v>
      </c>
      <c r="E28" s="11" t="s">
        <v>55</v>
      </c>
      <c r="F28" s="46"/>
      <c r="G28" s="81"/>
      <c r="H28" s="76"/>
      <c r="I28" s="76"/>
      <c r="J28" s="38"/>
      <c r="K28" s="6"/>
    </row>
    <row r="29" spans="1:11" x14ac:dyDescent="0.2">
      <c r="A29" s="78" t="s">
        <v>71</v>
      </c>
      <c r="B29" s="79" t="s">
        <v>73</v>
      </c>
      <c r="C29" s="23">
        <f t="shared" si="1"/>
        <v>5000</v>
      </c>
      <c r="D29" s="80">
        <v>5000</v>
      </c>
      <c r="E29" s="11" t="s">
        <v>55</v>
      </c>
      <c r="F29" s="46"/>
      <c r="G29" s="81"/>
      <c r="H29" s="76"/>
      <c r="I29" s="76"/>
      <c r="J29" s="38"/>
      <c r="K29" s="6"/>
    </row>
    <row r="30" spans="1:11" ht="13.5" thickBot="1" x14ac:dyDescent="0.25">
      <c r="A30" s="49" t="s">
        <v>74</v>
      </c>
      <c r="B30" s="82"/>
      <c r="C30" s="51">
        <f t="shared" si="1"/>
        <v>0</v>
      </c>
      <c r="D30" s="83"/>
      <c r="E30" s="55"/>
      <c r="F30" s="55"/>
      <c r="G30" s="84"/>
      <c r="H30" s="84"/>
      <c r="I30" s="84"/>
      <c r="J30" s="85"/>
      <c r="K30" s="6"/>
    </row>
    <row r="31" spans="1:11" ht="13.5" thickBot="1" x14ac:dyDescent="0.25">
      <c r="A31" s="190" t="s">
        <v>75</v>
      </c>
      <c r="B31" s="191"/>
      <c r="C31" s="58">
        <f>SUM(C24:C30)</f>
        <v>531000</v>
      </c>
      <c r="D31" s="59">
        <f>SUM(D24:D30)</f>
        <v>71000</v>
      </c>
      <c r="E31" s="60"/>
      <c r="F31" s="60"/>
      <c r="G31" s="58">
        <f>SUM(G24:G30)</f>
        <v>40000</v>
      </c>
      <c r="H31" s="60"/>
      <c r="I31" s="58">
        <f>SUM(I24:I30)</f>
        <v>420000</v>
      </c>
      <c r="J31" s="61"/>
      <c r="K31" s="6"/>
    </row>
    <row r="32" spans="1:11" ht="15" x14ac:dyDescent="0.35">
      <c r="A32" s="6"/>
      <c r="B32" s="62"/>
      <c r="C32" s="86"/>
      <c r="D32" s="87"/>
      <c r="E32" s="6"/>
      <c r="F32" s="6"/>
      <c r="G32" s="88"/>
      <c r="H32" s="6"/>
      <c r="I32" s="88"/>
      <c r="J32" s="6"/>
      <c r="K32" s="6"/>
    </row>
    <row r="33" spans="1:11" ht="16.5" thickBot="1" x14ac:dyDescent="0.3">
      <c r="A33" s="9" t="s">
        <v>76</v>
      </c>
      <c r="B33" s="65"/>
      <c r="C33" s="89"/>
      <c r="D33" s="10"/>
      <c r="E33" s="6"/>
      <c r="F33" s="6"/>
      <c r="G33" s="6"/>
      <c r="H33" s="6"/>
      <c r="I33" s="6"/>
      <c r="J33" s="6"/>
      <c r="K33" s="6"/>
    </row>
    <row r="34" spans="1:11" x14ac:dyDescent="0.2">
      <c r="A34" s="12" t="s">
        <v>77</v>
      </c>
      <c r="B34" s="90" t="s">
        <v>78</v>
      </c>
      <c r="C34" s="91">
        <f>D34+G34+I34</f>
        <v>1200000</v>
      </c>
      <c r="D34" s="92"/>
      <c r="E34" s="93"/>
      <c r="F34" s="93"/>
      <c r="G34" s="94"/>
      <c r="H34" s="93"/>
      <c r="I34" s="94">
        <v>1200000</v>
      </c>
      <c r="J34" s="19" t="s">
        <v>52</v>
      </c>
      <c r="K34" s="6"/>
    </row>
    <row r="35" spans="1:11" x14ac:dyDescent="0.2">
      <c r="A35" s="21" t="s">
        <v>77</v>
      </c>
      <c r="B35" s="95" t="s">
        <v>79</v>
      </c>
      <c r="C35" s="91">
        <f>D35+G35+I35</f>
        <v>1139000</v>
      </c>
      <c r="D35" s="35">
        <v>56000</v>
      </c>
      <c r="E35" s="77" t="s">
        <v>40</v>
      </c>
      <c r="F35" s="41"/>
      <c r="G35" s="96">
        <v>1083000</v>
      </c>
      <c r="H35" s="36" t="s">
        <v>41</v>
      </c>
      <c r="I35" s="96"/>
      <c r="J35" s="38"/>
      <c r="K35" s="6"/>
    </row>
    <row r="36" spans="1:11" x14ac:dyDescent="0.2">
      <c r="A36" s="21" t="s">
        <v>80</v>
      </c>
      <c r="B36" s="95" t="s">
        <v>81</v>
      </c>
      <c r="C36" s="91">
        <f>D36+G36+I36</f>
        <v>25000</v>
      </c>
      <c r="D36" s="35">
        <v>25000</v>
      </c>
      <c r="E36" s="36" t="s">
        <v>11</v>
      </c>
      <c r="F36" s="36"/>
      <c r="G36" s="96"/>
      <c r="H36" s="41"/>
      <c r="I36" s="96"/>
      <c r="J36" s="38"/>
      <c r="K36" s="6"/>
    </row>
    <row r="37" spans="1:11" x14ac:dyDescent="0.2">
      <c r="A37" s="21" t="s">
        <v>82</v>
      </c>
      <c r="B37" s="95" t="s">
        <v>83</v>
      </c>
      <c r="C37" s="91">
        <f t="shared" ref="C37:C54" si="2">D37+G37+I37</f>
        <v>5000</v>
      </c>
      <c r="D37" s="35"/>
      <c r="E37" s="41"/>
      <c r="F37" s="41"/>
      <c r="G37" s="96">
        <v>5000</v>
      </c>
      <c r="H37" s="36" t="s">
        <v>12</v>
      </c>
      <c r="I37" s="96">
        <v>0</v>
      </c>
      <c r="J37" s="38"/>
      <c r="K37" s="6"/>
    </row>
    <row r="38" spans="1:11" x14ac:dyDescent="0.2">
      <c r="A38" s="21" t="s">
        <v>84</v>
      </c>
      <c r="B38" s="95" t="s">
        <v>85</v>
      </c>
      <c r="C38" s="91">
        <f t="shared" si="2"/>
        <v>176500</v>
      </c>
      <c r="D38" s="35">
        <v>25000</v>
      </c>
      <c r="E38" s="97" t="s">
        <v>16</v>
      </c>
      <c r="F38" s="36"/>
      <c r="G38" s="96">
        <v>151500</v>
      </c>
      <c r="H38" s="36" t="s">
        <v>57</v>
      </c>
      <c r="I38" s="96"/>
      <c r="J38" s="38"/>
      <c r="K38" s="6"/>
    </row>
    <row r="39" spans="1:11" x14ac:dyDescent="0.2">
      <c r="A39" s="21" t="s">
        <v>82</v>
      </c>
      <c r="B39" s="95" t="s">
        <v>86</v>
      </c>
      <c r="C39" s="91">
        <f t="shared" si="2"/>
        <v>3500</v>
      </c>
      <c r="D39" s="35"/>
      <c r="E39" s="41"/>
      <c r="F39" s="41"/>
      <c r="G39" s="96">
        <v>3500</v>
      </c>
      <c r="H39" s="36" t="s">
        <v>12</v>
      </c>
      <c r="I39" s="96">
        <v>0</v>
      </c>
      <c r="J39" s="38"/>
      <c r="K39" s="6"/>
    </row>
    <row r="40" spans="1:11" x14ac:dyDescent="0.2">
      <c r="A40" s="21" t="s">
        <v>87</v>
      </c>
      <c r="B40" s="95" t="s">
        <v>88</v>
      </c>
      <c r="C40" s="91">
        <f t="shared" si="2"/>
        <v>13000</v>
      </c>
      <c r="D40" s="35"/>
      <c r="E40" s="41"/>
      <c r="F40" s="41"/>
      <c r="G40" s="96">
        <v>13000</v>
      </c>
      <c r="H40" s="36" t="s">
        <v>12</v>
      </c>
      <c r="I40" s="96"/>
      <c r="J40" s="38"/>
      <c r="K40" s="6"/>
    </row>
    <row r="41" spans="1:11" x14ac:dyDescent="0.2">
      <c r="A41" s="21" t="s">
        <v>89</v>
      </c>
      <c r="B41" s="95" t="s">
        <v>90</v>
      </c>
      <c r="C41" s="91">
        <f t="shared" si="2"/>
        <v>4000</v>
      </c>
      <c r="D41" s="35"/>
      <c r="E41" s="41"/>
      <c r="F41" s="41"/>
      <c r="G41" s="96">
        <v>4000</v>
      </c>
      <c r="H41" s="36" t="s">
        <v>12</v>
      </c>
      <c r="I41" s="96">
        <v>0</v>
      </c>
      <c r="J41" s="38"/>
      <c r="K41" s="6"/>
    </row>
    <row r="42" spans="1:11" x14ac:dyDescent="0.2">
      <c r="A42" s="21" t="s">
        <v>91</v>
      </c>
      <c r="B42" s="95" t="s">
        <v>92</v>
      </c>
      <c r="C42" s="91">
        <f t="shared" si="2"/>
        <v>56000</v>
      </c>
      <c r="D42" s="35">
        <v>56000</v>
      </c>
      <c r="E42" s="43" t="s">
        <v>22</v>
      </c>
      <c r="F42" s="43"/>
      <c r="G42" s="96">
        <v>0</v>
      </c>
      <c r="H42" s="76"/>
      <c r="I42" s="96">
        <v>0</v>
      </c>
      <c r="J42" s="38"/>
      <c r="K42" s="6"/>
    </row>
    <row r="43" spans="1:11" x14ac:dyDescent="0.2">
      <c r="A43" s="21" t="s">
        <v>91</v>
      </c>
      <c r="B43" s="95" t="s">
        <v>93</v>
      </c>
      <c r="C43" s="91">
        <f t="shared" si="2"/>
        <v>31350</v>
      </c>
      <c r="D43" s="35"/>
      <c r="E43" s="41"/>
      <c r="F43" s="41"/>
      <c r="G43" s="96">
        <v>31350</v>
      </c>
      <c r="H43" s="36" t="s">
        <v>23</v>
      </c>
      <c r="I43" s="41"/>
      <c r="J43" s="38"/>
      <c r="K43" s="6"/>
    </row>
    <row r="44" spans="1:11" x14ac:dyDescent="0.2">
      <c r="A44" s="21" t="s">
        <v>91</v>
      </c>
      <c r="B44" s="95" t="s">
        <v>94</v>
      </c>
      <c r="C44" s="91">
        <f t="shared" si="2"/>
        <v>65000</v>
      </c>
      <c r="D44" s="35"/>
      <c r="E44" s="41"/>
      <c r="F44" s="41"/>
      <c r="G44" s="96"/>
      <c r="H44" s="41"/>
      <c r="I44" s="96">
        <v>65000</v>
      </c>
      <c r="J44" s="34" t="s">
        <v>24</v>
      </c>
      <c r="K44" s="6"/>
    </row>
    <row r="45" spans="1:11" x14ac:dyDescent="0.2">
      <c r="A45" s="21" t="s">
        <v>91</v>
      </c>
      <c r="B45" s="95" t="s">
        <v>86</v>
      </c>
      <c r="C45" s="91">
        <f t="shared" si="2"/>
        <v>35000</v>
      </c>
      <c r="D45" s="35"/>
      <c r="E45" s="96"/>
      <c r="F45" s="96"/>
      <c r="G45" s="96">
        <v>35000</v>
      </c>
      <c r="H45" s="36" t="s">
        <v>23</v>
      </c>
      <c r="I45" s="41"/>
      <c r="J45" s="38"/>
      <c r="K45" s="6"/>
    </row>
    <row r="46" spans="1:11" x14ac:dyDescent="0.2">
      <c r="A46" s="21" t="s">
        <v>95</v>
      </c>
      <c r="B46" s="95" t="s">
        <v>96</v>
      </c>
      <c r="C46" s="91">
        <f>I46</f>
        <v>604000</v>
      </c>
      <c r="D46" s="35"/>
      <c r="E46" s="96"/>
      <c r="F46" s="96"/>
      <c r="G46" s="96"/>
      <c r="H46" s="41"/>
      <c r="I46" s="96">
        <v>604000</v>
      </c>
      <c r="J46" s="34" t="s">
        <v>97</v>
      </c>
      <c r="K46" s="6"/>
    </row>
    <row r="47" spans="1:11" x14ac:dyDescent="0.2">
      <c r="A47" s="21" t="s">
        <v>98</v>
      </c>
      <c r="B47" s="95" t="s">
        <v>99</v>
      </c>
      <c r="C47" s="91">
        <v>600000</v>
      </c>
      <c r="D47" s="35">
        <v>35700</v>
      </c>
      <c r="E47" s="98" t="s">
        <v>60</v>
      </c>
      <c r="F47" s="96"/>
      <c r="G47" s="96">
        <v>50000</v>
      </c>
      <c r="H47" s="36" t="s">
        <v>61</v>
      </c>
      <c r="I47" s="96">
        <f>C47-D47-G47</f>
        <v>514300</v>
      </c>
      <c r="J47" s="34" t="s">
        <v>50</v>
      </c>
      <c r="K47" s="6"/>
    </row>
    <row r="48" spans="1:11" x14ac:dyDescent="0.2">
      <c r="A48" s="21" t="s">
        <v>100</v>
      </c>
      <c r="B48" s="95" t="s">
        <v>86</v>
      </c>
      <c r="C48" s="91">
        <f t="shared" si="2"/>
        <v>120000</v>
      </c>
      <c r="D48" s="35">
        <v>7000</v>
      </c>
      <c r="E48" s="36" t="s">
        <v>11</v>
      </c>
      <c r="F48" s="36"/>
      <c r="G48" s="96">
        <v>63000</v>
      </c>
      <c r="H48" s="36" t="s">
        <v>12</v>
      </c>
      <c r="I48" s="96">
        <v>50000</v>
      </c>
      <c r="J48" s="34" t="s">
        <v>13</v>
      </c>
      <c r="K48" s="6"/>
    </row>
    <row r="49" spans="1:11" x14ac:dyDescent="0.2">
      <c r="A49" s="21" t="s">
        <v>101</v>
      </c>
      <c r="B49" s="95" t="s">
        <v>102</v>
      </c>
      <c r="C49" s="91">
        <f t="shared" si="2"/>
        <v>22000</v>
      </c>
      <c r="D49" s="35"/>
      <c r="E49" s="96"/>
      <c r="F49" s="96"/>
      <c r="G49" s="96"/>
      <c r="H49" s="41"/>
      <c r="I49" s="96">
        <v>22000</v>
      </c>
      <c r="J49" s="34" t="s">
        <v>13</v>
      </c>
      <c r="K49" s="6"/>
    </row>
    <row r="50" spans="1:11" x14ac:dyDescent="0.2">
      <c r="A50" s="21" t="s">
        <v>103</v>
      </c>
      <c r="B50" s="95" t="s">
        <v>104</v>
      </c>
      <c r="C50" s="91">
        <f t="shared" si="2"/>
        <v>5000</v>
      </c>
      <c r="D50" s="35">
        <v>5000</v>
      </c>
      <c r="E50" s="36" t="s">
        <v>11</v>
      </c>
      <c r="F50" s="36"/>
      <c r="G50" s="96"/>
      <c r="H50" s="41"/>
      <c r="I50" s="96"/>
      <c r="J50" s="38"/>
      <c r="K50" s="6"/>
    </row>
    <row r="51" spans="1:11" x14ac:dyDescent="0.2">
      <c r="A51" s="21" t="s">
        <v>105</v>
      </c>
      <c r="B51" s="95" t="s">
        <v>106</v>
      </c>
      <c r="C51" s="91">
        <f t="shared" si="2"/>
        <v>43000</v>
      </c>
      <c r="D51" s="35">
        <v>43000</v>
      </c>
      <c r="E51" s="25" t="s">
        <v>16</v>
      </c>
      <c r="F51" s="96"/>
      <c r="G51" s="96"/>
      <c r="H51" s="43"/>
      <c r="I51" s="99"/>
      <c r="J51" s="38"/>
      <c r="K51" s="6"/>
    </row>
    <row r="52" spans="1:11" x14ac:dyDescent="0.2">
      <c r="A52" s="21" t="s">
        <v>107</v>
      </c>
      <c r="B52" s="95" t="s">
        <v>108</v>
      </c>
      <c r="C52" s="91">
        <f t="shared" si="2"/>
        <v>140000</v>
      </c>
      <c r="D52" s="35"/>
      <c r="E52" s="96"/>
      <c r="F52" s="96"/>
      <c r="G52" s="96">
        <v>140000</v>
      </c>
      <c r="H52" s="36" t="s">
        <v>47</v>
      </c>
      <c r="I52" s="96"/>
      <c r="J52" s="38"/>
      <c r="K52" s="6"/>
    </row>
    <row r="53" spans="1:11" x14ac:dyDescent="0.2">
      <c r="A53" s="21" t="s">
        <v>107</v>
      </c>
      <c r="B53" s="95" t="s">
        <v>109</v>
      </c>
      <c r="C53" s="91">
        <f t="shared" si="2"/>
        <v>141120</v>
      </c>
      <c r="D53" s="35"/>
      <c r="E53" s="96"/>
      <c r="F53" s="96"/>
      <c r="G53" s="96">
        <v>0</v>
      </c>
      <c r="H53" s="41"/>
      <c r="I53" s="96">
        <v>141120</v>
      </c>
      <c r="J53" s="34" t="s">
        <v>48</v>
      </c>
      <c r="K53" s="6"/>
    </row>
    <row r="54" spans="1:11" ht="13.5" thickBot="1" x14ac:dyDescent="0.25">
      <c r="A54" s="49" t="s">
        <v>110</v>
      </c>
      <c r="B54" s="100" t="s">
        <v>111</v>
      </c>
      <c r="C54" s="101">
        <f t="shared" si="2"/>
        <v>72860</v>
      </c>
      <c r="D54" s="102">
        <v>72860</v>
      </c>
      <c r="E54" s="103" t="s">
        <v>40</v>
      </c>
      <c r="F54" s="104"/>
      <c r="G54" s="104">
        <v>0</v>
      </c>
      <c r="H54" s="105"/>
      <c r="I54" s="104">
        <v>0</v>
      </c>
      <c r="J54" s="57"/>
      <c r="K54" s="6"/>
    </row>
    <row r="55" spans="1:11" ht="13.5" thickBot="1" x14ac:dyDescent="0.25">
      <c r="A55" s="190" t="s">
        <v>75</v>
      </c>
      <c r="B55" s="191"/>
      <c r="C55" s="58">
        <f>SUM(C34:C54)</f>
        <v>4501330</v>
      </c>
      <c r="D55" s="59">
        <f>SUM(D34:D54)</f>
        <v>325560</v>
      </c>
      <c r="E55" s="60"/>
      <c r="F55" s="60"/>
      <c r="G55" s="58">
        <f>SUM(G34:G54)</f>
        <v>1579350</v>
      </c>
      <c r="H55" s="60"/>
      <c r="I55" s="58">
        <f>SUM(I34:I54)</f>
        <v>2596420</v>
      </c>
      <c r="J55" s="61"/>
      <c r="K55" s="6"/>
    </row>
    <row r="56" spans="1:11" ht="15" x14ac:dyDescent="0.35">
      <c r="A56" s="7"/>
      <c r="B56" s="62"/>
      <c r="C56" s="86"/>
      <c r="D56" s="106"/>
      <c r="E56" s="86"/>
      <c r="F56" s="86"/>
      <c r="G56" s="86"/>
      <c r="H56" s="107"/>
      <c r="I56" s="86"/>
      <c r="J56" s="6"/>
      <c r="K56" s="6"/>
    </row>
    <row r="57" spans="1:11" ht="18" thickBot="1" x14ac:dyDescent="0.4">
      <c r="A57" s="9" t="s">
        <v>112</v>
      </c>
      <c r="B57" s="108"/>
      <c r="C57" s="109"/>
      <c r="D57" s="110"/>
      <c r="E57" s="109"/>
      <c r="F57" s="109"/>
      <c r="G57" s="109"/>
      <c r="H57" s="111"/>
      <c r="I57" s="109"/>
      <c r="J57" s="6"/>
      <c r="K57" s="6"/>
    </row>
    <row r="58" spans="1:11" x14ac:dyDescent="0.2">
      <c r="A58" s="112" t="s">
        <v>113</v>
      </c>
      <c r="B58" s="113"/>
      <c r="C58" s="114">
        <v>135000</v>
      </c>
      <c r="D58" s="115"/>
      <c r="E58" s="116"/>
      <c r="F58" s="116"/>
      <c r="G58" s="117">
        <v>135000</v>
      </c>
      <c r="H58" s="118" t="s">
        <v>29</v>
      </c>
      <c r="I58" s="117"/>
      <c r="J58" s="119"/>
      <c r="K58" s="6"/>
    </row>
    <row r="59" spans="1:11" ht="15" x14ac:dyDescent="0.2">
      <c r="A59" s="120" t="s">
        <v>114</v>
      </c>
      <c r="B59" s="121"/>
      <c r="C59" s="122">
        <v>50000</v>
      </c>
      <c r="D59" s="123"/>
      <c r="E59" s="124"/>
      <c r="F59" s="124"/>
      <c r="G59" s="125">
        <v>50000</v>
      </c>
      <c r="H59" s="126" t="s">
        <v>29</v>
      </c>
      <c r="I59" s="124"/>
      <c r="J59" s="127"/>
      <c r="K59" s="6"/>
    </row>
    <row r="60" spans="1:11" ht="15.75" thickBot="1" x14ac:dyDescent="0.25">
      <c r="A60" s="128" t="s">
        <v>115</v>
      </c>
      <c r="B60" s="129"/>
      <c r="C60" s="130">
        <v>40000</v>
      </c>
      <c r="D60" s="131"/>
      <c r="E60" s="132"/>
      <c r="F60" s="132"/>
      <c r="G60" s="133">
        <v>40000</v>
      </c>
      <c r="H60" s="134" t="s">
        <v>29</v>
      </c>
      <c r="I60" s="132"/>
      <c r="J60" s="135"/>
      <c r="K60" s="6"/>
    </row>
    <row r="61" spans="1:11" ht="13.5" thickBot="1" x14ac:dyDescent="0.25">
      <c r="A61" s="190" t="s">
        <v>75</v>
      </c>
      <c r="B61" s="191"/>
      <c r="C61" s="58">
        <f>SUM(C58:C60)</f>
        <v>225000</v>
      </c>
      <c r="D61" s="59">
        <f>SUM(D58:D60)</f>
        <v>0</v>
      </c>
      <c r="E61" s="60"/>
      <c r="F61" s="60"/>
      <c r="G61" s="58">
        <f>SUM(G58:G60)</f>
        <v>225000</v>
      </c>
      <c r="H61" s="60"/>
      <c r="I61" s="58">
        <f>SUM(I58:I60)</f>
        <v>0</v>
      </c>
      <c r="J61" s="61"/>
      <c r="K61" s="6"/>
    </row>
    <row r="62" spans="1:11" ht="15" x14ac:dyDescent="0.35">
      <c r="A62" s="7"/>
      <c r="B62" s="62"/>
      <c r="C62" s="86"/>
      <c r="D62" s="106"/>
      <c r="E62" s="86"/>
      <c r="F62" s="86"/>
      <c r="G62" s="86"/>
      <c r="H62" s="107"/>
      <c r="I62" s="86"/>
      <c r="J62" s="6"/>
      <c r="K62" s="6"/>
    </row>
    <row r="63" spans="1:11" ht="15" x14ac:dyDescent="0.35">
      <c r="A63" s="7"/>
      <c r="B63" s="62"/>
      <c r="C63" s="86"/>
      <c r="D63" s="106"/>
      <c r="E63" s="86"/>
      <c r="F63" s="86"/>
      <c r="G63" s="86"/>
      <c r="H63" s="107"/>
      <c r="I63" s="86"/>
      <c r="J63" s="6"/>
      <c r="K63" s="6"/>
    </row>
    <row r="64" spans="1:11" ht="18" thickBot="1" x14ac:dyDescent="0.4">
      <c r="A64" s="9" t="s">
        <v>116</v>
      </c>
      <c r="B64" s="108"/>
      <c r="C64" s="109"/>
      <c r="D64" s="110"/>
      <c r="E64" s="109"/>
      <c r="F64" s="109"/>
      <c r="G64" s="109"/>
      <c r="H64" s="111"/>
      <c r="I64" s="109"/>
      <c r="J64" s="6"/>
      <c r="K64" s="6"/>
    </row>
    <row r="65" spans="1:11" x14ac:dyDescent="0.2">
      <c r="A65" s="12" t="s">
        <v>117</v>
      </c>
      <c r="B65" s="136" t="s">
        <v>118</v>
      </c>
      <c r="C65" s="137">
        <f>D65+G65+I65</f>
        <v>568000</v>
      </c>
      <c r="D65" s="138">
        <v>20000</v>
      </c>
      <c r="E65" s="139" t="s">
        <v>36</v>
      </c>
      <c r="F65" s="16"/>
      <c r="G65" s="140">
        <v>274000</v>
      </c>
      <c r="H65" s="141" t="s">
        <v>37</v>
      </c>
      <c r="I65" s="140">
        <v>274000</v>
      </c>
      <c r="J65" s="142" t="s">
        <v>38</v>
      </c>
      <c r="K65" s="6"/>
    </row>
    <row r="66" spans="1:11" x14ac:dyDescent="0.2">
      <c r="A66" s="21" t="s">
        <v>117</v>
      </c>
      <c r="B66" s="143" t="s">
        <v>119</v>
      </c>
      <c r="C66" s="144">
        <v>115000</v>
      </c>
      <c r="D66" s="145">
        <v>115000</v>
      </c>
      <c r="E66" s="77" t="s">
        <v>36</v>
      </c>
      <c r="F66" s="36"/>
      <c r="G66" s="146"/>
      <c r="H66" s="147"/>
      <c r="I66" s="146"/>
      <c r="J66" s="38"/>
      <c r="K66" s="6"/>
    </row>
    <row r="67" spans="1:11" x14ac:dyDescent="0.2">
      <c r="A67" s="21" t="s">
        <v>120</v>
      </c>
      <c r="B67" s="143" t="s">
        <v>119</v>
      </c>
      <c r="C67" s="144">
        <v>52000</v>
      </c>
      <c r="D67" s="145">
        <v>52000</v>
      </c>
      <c r="E67" s="77" t="s">
        <v>36</v>
      </c>
      <c r="F67" s="36"/>
      <c r="G67" s="146"/>
      <c r="H67" s="148"/>
      <c r="I67" s="146"/>
      <c r="J67" s="38"/>
      <c r="K67" s="6"/>
    </row>
    <row r="68" spans="1:11" x14ac:dyDescent="0.2">
      <c r="A68" s="21" t="s">
        <v>121</v>
      </c>
      <c r="B68" s="40" t="s">
        <v>122</v>
      </c>
      <c r="C68" s="144">
        <v>5000</v>
      </c>
      <c r="D68" s="145">
        <v>5000</v>
      </c>
      <c r="E68" s="36" t="s">
        <v>11</v>
      </c>
      <c r="F68" s="36"/>
      <c r="G68" s="146"/>
      <c r="H68" s="36"/>
      <c r="I68" s="146"/>
      <c r="J68" s="38"/>
      <c r="K68" s="6"/>
    </row>
    <row r="69" spans="1:11" x14ac:dyDescent="0.2">
      <c r="A69" s="21" t="s">
        <v>123</v>
      </c>
      <c r="B69" s="40" t="s">
        <v>124</v>
      </c>
      <c r="C69" s="144">
        <v>25000</v>
      </c>
      <c r="D69" s="145">
        <v>25000</v>
      </c>
      <c r="E69" s="36" t="s">
        <v>11</v>
      </c>
      <c r="F69" s="36"/>
      <c r="G69" s="146"/>
      <c r="H69" s="147"/>
      <c r="I69" s="146"/>
      <c r="J69" s="38"/>
      <c r="K69" s="6"/>
    </row>
    <row r="70" spans="1:11" ht="13.5" thickBot="1" x14ac:dyDescent="0.25">
      <c r="A70" s="21" t="s">
        <v>125</v>
      </c>
      <c r="B70" s="40" t="s">
        <v>126</v>
      </c>
      <c r="C70" s="144">
        <v>3700</v>
      </c>
      <c r="D70" s="149">
        <v>3700</v>
      </c>
      <c r="E70" s="25" t="s">
        <v>16</v>
      </c>
      <c r="F70" s="36"/>
      <c r="G70" s="146"/>
      <c r="H70" s="147"/>
      <c r="I70" s="146"/>
      <c r="J70" s="38"/>
      <c r="K70" s="6"/>
    </row>
    <row r="71" spans="1:11" ht="13.5" thickBot="1" x14ac:dyDescent="0.25">
      <c r="A71" s="49" t="s">
        <v>127</v>
      </c>
      <c r="B71" s="50" t="s">
        <v>128</v>
      </c>
      <c r="C71" s="150">
        <f>5700+2400+1200</f>
        <v>9300</v>
      </c>
      <c r="D71" s="149">
        <v>9300</v>
      </c>
      <c r="E71" s="151" t="s">
        <v>16</v>
      </c>
      <c r="F71" s="55"/>
      <c r="G71" s="152"/>
      <c r="H71" s="153"/>
      <c r="I71" s="152"/>
      <c r="J71" s="85"/>
      <c r="K71" s="6"/>
    </row>
    <row r="72" spans="1:11" ht="13.5" thickBot="1" x14ac:dyDescent="0.25">
      <c r="A72" s="190" t="s">
        <v>75</v>
      </c>
      <c r="B72" s="191"/>
      <c r="C72" s="58">
        <f>SUM(C65:C71)</f>
        <v>778000</v>
      </c>
      <c r="D72" s="59">
        <f>SUM(D65:D71)</f>
        <v>230000</v>
      </c>
      <c r="E72" s="60"/>
      <c r="F72" s="60"/>
      <c r="G72" s="58">
        <f>SUM(G65:G71)</f>
        <v>274000</v>
      </c>
      <c r="H72" s="60"/>
      <c r="I72" s="58">
        <f>SUM(I65:I71)</f>
        <v>274000</v>
      </c>
      <c r="J72" s="61"/>
      <c r="K72" s="6"/>
    </row>
    <row r="73" spans="1:11" x14ac:dyDescent="0.2">
      <c r="A73" s="7"/>
      <c r="B73" s="7"/>
      <c r="C73" s="154"/>
      <c r="D73" s="155"/>
      <c r="E73" s="156"/>
      <c r="F73" s="77"/>
      <c r="G73" s="154"/>
      <c r="H73" s="108"/>
      <c r="I73" s="154"/>
      <c r="J73" s="6"/>
      <c r="K73" s="6"/>
    </row>
    <row r="74" spans="1:11" ht="16.5" thickBot="1" x14ac:dyDescent="0.3">
      <c r="A74" s="9" t="s">
        <v>129</v>
      </c>
      <c r="B74" s="7"/>
      <c r="C74" s="157"/>
      <c r="D74" s="67"/>
      <c r="E74" s="158"/>
      <c r="F74" s="158"/>
      <c r="G74" s="158"/>
      <c r="H74" s="159"/>
      <c r="I74" s="158"/>
      <c r="J74" s="7"/>
      <c r="K74" s="7"/>
    </row>
    <row r="75" spans="1:11" x14ac:dyDescent="0.2">
      <c r="A75" s="160" t="s">
        <v>130</v>
      </c>
      <c r="B75" s="93" t="s">
        <v>131</v>
      </c>
      <c r="C75" s="94">
        <v>93000</v>
      </c>
      <c r="D75" s="15">
        <v>93000</v>
      </c>
      <c r="E75" s="139" t="s">
        <v>44</v>
      </c>
      <c r="F75" s="16" t="s">
        <v>11</v>
      </c>
      <c r="G75" s="18"/>
      <c r="H75" s="161"/>
      <c r="I75" s="18">
        <v>0</v>
      </c>
      <c r="J75" s="162"/>
      <c r="K75" s="7"/>
    </row>
    <row r="76" spans="1:11" ht="13.5" thickBot="1" x14ac:dyDescent="0.25">
      <c r="A76" s="163" t="s">
        <v>130</v>
      </c>
      <c r="B76" s="105" t="s">
        <v>131</v>
      </c>
      <c r="C76" s="104">
        <v>10300</v>
      </c>
      <c r="D76" s="52">
        <v>10300</v>
      </c>
      <c r="E76" s="55" t="s">
        <v>11</v>
      </c>
      <c r="F76" s="55"/>
      <c r="G76" s="56"/>
      <c r="H76" s="164"/>
      <c r="I76" s="56"/>
      <c r="J76" s="165"/>
      <c r="K76" s="7"/>
    </row>
    <row r="77" spans="1:11" ht="13.5" thickBot="1" x14ac:dyDescent="0.25">
      <c r="A77" s="190" t="s">
        <v>75</v>
      </c>
      <c r="B77" s="191"/>
      <c r="C77" s="58">
        <f>SUM(C75:C76)</f>
        <v>103300</v>
      </c>
      <c r="D77" s="59">
        <f>SUM(D75:D76)</f>
        <v>103300</v>
      </c>
      <c r="E77" s="60"/>
      <c r="F77" s="60"/>
      <c r="G77" s="58">
        <f>SUM(G75:G76)</f>
        <v>0</v>
      </c>
      <c r="H77" s="60"/>
      <c r="I77" s="58">
        <f>SUM(I75:I76)</f>
        <v>0</v>
      </c>
      <c r="J77" s="61"/>
      <c r="K77" s="6"/>
    </row>
    <row r="78" spans="1:11" x14ac:dyDescent="0.2">
      <c r="A78" s="6"/>
      <c r="B78" s="6"/>
      <c r="C78" s="6"/>
      <c r="D78" s="10"/>
      <c r="E78" s="6"/>
      <c r="F78" s="6"/>
      <c r="G78" s="6"/>
      <c r="H78" s="6"/>
      <c r="I78" s="6"/>
      <c r="J78" s="6"/>
      <c r="K78" s="6"/>
    </row>
    <row r="79" spans="1:11" ht="16.5" thickBot="1" x14ac:dyDescent="0.3">
      <c r="A79" s="9" t="s">
        <v>132</v>
      </c>
      <c r="B79" s="7"/>
      <c r="C79" s="157"/>
      <c r="D79" s="67"/>
      <c r="E79" s="158"/>
      <c r="F79" s="158"/>
      <c r="G79" s="158"/>
      <c r="H79" s="159"/>
      <c r="I79" s="158"/>
      <c r="J79" s="7"/>
      <c r="K79" s="7"/>
    </row>
    <row r="80" spans="1:11" ht="13.5" thickBot="1" x14ac:dyDescent="0.25">
      <c r="A80" s="166" t="s">
        <v>133</v>
      </c>
      <c r="B80" s="167" t="s">
        <v>134</v>
      </c>
      <c r="C80" s="168">
        <v>10000</v>
      </c>
      <c r="D80" s="169"/>
      <c r="E80" s="170"/>
      <c r="F80" s="170"/>
      <c r="G80" s="171">
        <f>C80</f>
        <v>10000</v>
      </c>
      <c r="H80" s="172" t="s">
        <v>26</v>
      </c>
      <c r="I80" s="173">
        <v>0</v>
      </c>
      <c r="J80" s="174"/>
      <c r="K80" s="7"/>
    </row>
    <row r="81" spans="1:11" ht="13.5" thickBot="1" x14ac:dyDescent="0.25">
      <c r="A81" s="190" t="s">
        <v>75</v>
      </c>
      <c r="B81" s="191"/>
      <c r="C81" s="58">
        <f>SUM(C80)</f>
        <v>10000</v>
      </c>
      <c r="D81" s="59">
        <f>SUM(D80)</f>
        <v>0</v>
      </c>
      <c r="E81" s="60"/>
      <c r="F81" s="60"/>
      <c r="G81" s="58">
        <f>SUM(G80)</f>
        <v>10000</v>
      </c>
      <c r="H81" s="60"/>
      <c r="I81" s="58">
        <f>SUM(I73:I80)</f>
        <v>0</v>
      </c>
      <c r="J81" s="61"/>
      <c r="K81" s="6"/>
    </row>
    <row r="82" spans="1:11" x14ac:dyDescent="0.2">
      <c r="A82" s="62"/>
      <c r="B82" s="62"/>
      <c r="C82" s="63"/>
      <c r="D82" s="64"/>
      <c r="E82" s="7"/>
      <c r="F82" s="7"/>
      <c r="G82" s="63"/>
      <c r="H82" s="7"/>
      <c r="I82" s="63"/>
      <c r="J82" s="6"/>
      <c r="K82" s="6"/>
    </row>
    <row r="83" spans="1:11" ht="16.5" thickBot="1" x14ac:dyDescent="0.3">
      <c r="A83" s="9" t="s">
        <v>135</v>
      </c>
      <c r="B83" s="7"/>
      <c r="C83" s="157"/>
      <c r="D83" s="67"/>
      <c r="E83" s="158"/>
      <c r="F83" s="158"/>
      <c r="G83" s="158"/>
      <c r="H83" s="159"/>
      <c r="I83" s="158"/>
      <c r="J83" s="6"/>
      <c r="K83" s="6"/>
    </row>
    <row r="84" spans="1:11" x14ac:dyDescent="0.2">
      <c r="A84" s="160" t="s">
        <v>136</v>
      </c>
      <c r="B84" s="93" t="s">
        <v>137</v>
      </c>
      <c r="C84" s="94">
        <f t="shared" ref="C84:C89" si="3">G84+I84+D84</f>
        <v>30000</v>
      </c>
      <c r="D84" s="15">
        <v>30000</v>
      </c>
      <c r="E84" s="139" t="s">
        <v>40</v>
      </c>
      <c r="F84" s="18"/>
      <c r="G84" s="18"/>
      <c r="H84" s="161"/>
      <c r="I84" s="18"/>
      <c r="J84" s="75"/>
      <c r="K84" s="6"/>
    </row>
    <row r="85" spans="1:11" x14ac:dyDescent="0.2">
      <c r="A85" s="175" t="s">
        <v>138</v>
      </c>
      <c r="B85" s="41" t="s">
        <v>139</v>
      </c>
      <c r="C85" s="96">
        <f t="shared" si="3"/>
        <v>5600</v>
      </c>
      <c r="D85" s="24">
        <v>5600</v>
      </c>
      <c r="E85" s="25" t="s">
        <v>16</v>
      </c>
      <c r="F85" s="33"/>
      <c r="G85" s="33"/>
      <c r="H85" s="176"/>
      <c r="I85" s="33"/>
      <c r="J85" s="38"/>
      <c r="K85" s="6"/>
    </row>
    <row r="86" spans="1:11" x14ac:dyDescent="0.2">
      <c r="A86" s="175" t="s">
        <v>140</v>
      </c>
      <c r="B86" s="41" t="s">
        <v>141</v>
      </c>
      <c r="C86" s="96">
        <f t="shared" si="3"/>
        <v>15600</v>
      </c>
      <c r="D86" s="24">
        <v>15600</v>
      </c>
      <c r="E86" s="77" t="s">
        <v>40</v>
      </c>
      <c r="F86" s="36"/>
      <c r="G86" s="33">
        <v>0</v>
      </c>
      <c r="H86" s="176"/>
      <c r="I86" s="33"/>
      <c r="J86" s="34"/>
      <c r="K86" s="6"/>
    </row>
    <row r="87" spans="1:11" x14ac:dyDescent="0.2">
      <c r="A87" s="175" t="s">
        <v>142</v>
      </c>
      <c r="B87" s="41" t="s">
        <v>143</v>
      </c>
      <c r="C87" s="96">
        <f t="shared" si="3"/>
        <v>83000</v>
      </c>
      <c r="D87" s="24">
        <v>83000</v>
      </c>
      <c r="E87" s="77" t="s">
        <v>40</v>
      </c>
      <c r="F87" s="36"/>
      <c r="G87" s="33"/>
      <c r="H87" s="176"/>
      <c r="I87" s="33"/>
      <c r="J87" s="34"/>
      <c r="K87" s="6"/>
    </row>
    <row r="88" spans="1:11" x14ac:dyDescent="0.2">
      <c r="A88" s="175" t="s">
        <v>144</v>
      </c>
      <c r="B88" s="41" t="s">
        <v>145</v>
      </c>
      <c r="C88" s="96">
        <f t="shared" si="3"/>
        <v>6500</v>
      </c>
      <c r="D88" s="24">
        <v>6500</v>
      </c>
      <c r="E88" s="25" t="s">
        <v>16</v>
      </c>
      <c r="F88" s="36"/>
      <c r="G88" s="33"/>
      <c r="H88" s="176"/>
      <c r="I88" s="33"/>
      <c r="J88" s="34"/>
      <c r="K88" s="6"/>
    </row>
    <row r="89" spans="1:11" ht="13.5" thickBot="1" x14ac:dyDescent="0.25">
      <c r="A89" s="177" t="s">
        <v>146</v>
      </c>
      <c r="B89" s="60" t="s">
        <v>147</v>
      </c>
      <c r="C89" s="104">
        <f t="shared" si="3"/>
        <v>10000</v>
      </c>
      <c r="D89" s="178">
        <v>10000</v>
      </c>
      <c r="E89" s="55" t="s">
        <v>40</v>
      </c>
      <c r="F89" s="103"/>
      <c r="G89" s="179"/>
      <c r="H89" s="180"/>
      <c r="I89" s="179"/>
      <c r="J89" s="181"/>
      <c r="K89" s="6"/>
    </row>
    <row r="90" spans="1:11" ht="13.5" thickBot="1" x14ac:dyDescent="0.25">
      <c r="A90" s="190" t="s">
        <v>75</v>
      </c>
      <c r="B90" s="191"/>
      <c r="C90" s="58">
        <f>SUM(C84:C89)</f>
        <v>150700</v>
      </c>
      <c r="D90" s="59">
        <f>SUM(D84:D89)</f>
        <v>150700</v>
      </c>
      <c r="E90" s="60"/>
      <c r="F90" s="60"/>
      <c r="G90" s="58">
        <f>SUM(G84:G88)</f>
        <v>0</v>
      </c>
      <c r="H90" s="60"/>
      <c r="I90" s="58">
        <f>SUM(I81:I88)</f>
        <v>0</v>
      </c>
      <c r="J90" s="61"/>
      <c r="K90" s="6"/>
    </row>
    <row r="91" spans="1:11" x14ac:dyDescent="0.2">
      <c r="A91" s="62"/>
      <c r="B91" s="62"/>
      <c r="C91" s="63"/>
      <c r="D91" s="64"/>
      <c r="E91" s="7"/>
      <c r="F91" s="7"/>
      <c r="G91" s="63"/>
      <c r="H91" s="7"/>
      <c r="I91" s="63"/>
      <c r="J91" s="6"/>
      <c r="K91" s="6"/>
    </row>
    <row r="92" spans="1:11" ht="13.5" thickBot="1" x14ac:dyDescent="0.25">
      <c r="A92" s="192" t="s">
        <v>148</v>
      </c>
      <c r="B92" s="192"/>
      <c r="C92" s="182">
        <f>C90+C81+C77+C72+C61+C55+C31</f>
        <v>6299330</v>
      </c>
      <c r="D92" s="183">
        <f>D90+D81+D77+D72+D61+D55+D31</f>
        <v>880560</v>
      </c>
      <c r="E92" s="182"/>
      <c r="F92" s="182"/>
      <c r="G92" s="183">
        <f>G90+G81+G77+G72+G61+G55+G31</f>
        <v>2128350</v>
      </c>
      <c r="H92" s="184"/>
      <c r="I92" s="182">
        <f>I90+I81+I77+I72+I61+I55+I31</f>
        <v>3290420</v>
      </c>
      <c r="J92" s="6"/>
      <c r="K92" s="6"/>
    </row>
    <row r="93" spans="1:11" ht="13.5" thickBot="1" x14ac:dyDescent="0.25">
      <c r="A93" s="7"/>
      <c r="B93" s="185" t="s">
        <v>149</v>
      </c>
      <c r="C93" s="186">
        <f>C92-C21</f>
        <v>0</v>
      </c>
      <c r="D93" s="186">
        <f>D92-D21</f>
        <v>0</v>
      </c>
      <c r="E93" s="187"/>
      <c r="F93" s="187"/>
      <c r="G93" s="187">
        <f>+G21-G92</f>
        <v>0</v>
      </c>
      <c r="H93" s="188"/>
      <c r="I93" s="189">
        <f>+I21-I92</f>
        <v>0</v>
      </c>
      <c r="J93" s="6"/>
      <c r="K93" s="6"/>
    </row>
    <row r="94" spans="1:11" x14ac:dyDescent="0.2">
      <c r="A94" s="6"/>
      <c r="B94" s="6"/>
      <c r="C94" s="7"/>
      <c r="D94" s="10"/>
      <c r="E94" s="7"/>
      <c r="F94" s="7"/>
      <c r="G94" s="7"/>
      <c r="H94" s="7"/>
      <c r="I94" s="7"/>
      <c r="J94" s="6"/>
      <c r="K94" s="6"/>
    </row>
    <row r="95" spans="1:11" x14ac:dyDescent="0.2">
      <c r="A95" s="6"/>
      <c r="B95" s="6"/>
      <c r="C95" s="6"/>
      <c r="D95" s="10"/>
      <c r="E95" s="6"/>
      <c r="F95" s="6"/>
      <c r="G95" s="6"/>
      <c r="H95" s="6"/>
      <c r="I95" s="6"/>
      <c r="J95" s="6"/>
      <c r="K95" s="6"/>
    </row>
  </sheetData>
  <mergeCells count="9">
    <mergeCell ref="A81:B81"/>
    <mergeCell ref="A90:B90"/>
    <mergeCell ref="A92:B92"/>
    <mergeCell ref="A21:B21"/>
    <mergeCell ref="A31:B31"/>
    <mergeCell ref="A55:B55"/>
    <mergeCell ref="A61:B61"/>
    <mergeCell ref="A72:B72"/>
    <mergeCell ref="A77:B77"/>
  </mergeCells>
  <conditionalFormatting sqref="D93:I93">
    <cfRule type="cellIs" dxfId="4" priority="5" stopIfTrue="1" operator="lessThan">
      <formula>0</formula>
    </cfRule>
  </conditionalFormatting>
  <conditionalFormatting sqref="E92:F92 H92">
    <cfRule type="cellIs" dxfId="3" priority="4" stopIfTrue="1" operator="greaterThan">
      <formula>$D$21</formula>
    </cfRule>
  </conditionalFormatting>
  <conditionalFormatting sqref="C92">
    <cfRule type="cellIs" dxfId="2" priority="3" stopIfTrue="1" operator="greaterThan">
      <formula>$D$21</formula>
    </cfRule>
  </conditionalFormatting>
  <conditionalFormatting sqref="I92 G92 D92">
    <cfRule type="cellIs" dxfId="1" priority="2" stopIfTrue="1" operator="greaterThan">
      <formula>$D$21</formula>
    </cfRule>
  </conditionalFormatting>
  <conditionalFormatting sqref="C93">
    <cfRule type="cellIs" dxfId="0" priority="1" stopIfTrue="1" operator="lessThan">
      <formula>0</formula>
    </cfRule>
  </conditionalFormatting>
  <pageMargins left="0.23622047244094491" right="0.23622047244094491" top="0" bottom="0" header="0.31496062992125984" footer="0"/>
  <pageSetup paperSize="163" scale="6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Triennel Journal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April</dc:creator>
  <cp:lastModifiedBy>Céline Arsenault</cp:lastModifiedBy>
  <dcterms:created xsi:type="dcterms:W3CDTF">2019-12-11T14:39:46Z</dcterms:created>
  <dcterms:modified xsi:type="dcterms:W3CDTF">2019-12-13T17:10:08Z</dcterms:modified>
</cp:coreProperties>
</file>